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266" windowWidth="15195" windowHeight="1197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<sst xmlns="http://schemas.openxmlformats.org/spreadsheetml/2006/main" count="298" uniqueCount="264">
  <si>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</si>
  <si>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</si>
  <si>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</si>
  <si>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</si>
  <si>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</si>
  <si>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</si>
  <si>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</si>
  <si>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</si>
  <si>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</si>
  <si>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</si>
  <si>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</si>
  <si>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</si>
  <si>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</si>
  <si>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</si>
  <si>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</si>
  <si>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</si>
  <si>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</si>
  <si>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</si>
  <si>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</si>
  <si>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</si>
  <si>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</si>
  <si>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</si>
  <si>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</si>
  <si>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</si>
  <si>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</si>
  <si>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</si>
  <si>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</si>
  <si>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</si>
  <si>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</si>
  <si>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</si>
  <si>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Headsail</t>
  </si>
  <si>
    <t>Rig</t>
  </si>
  <si>
    <t>Hull</t>
  </si>
  <si>
    <t>MUW</t>
  </si>
  <si>
    <t>Owner</t>
  </si>
  <si>
    <t>Internal ballast</t>
  </si>
  <si>
    <t>Mizzen</t>
  </si>
  <si>
    <t>PY</t>
  </si>
  <si>
    <t>EY</t>
  </si>
  <si>
    <t>LLY</t>
  </si>
  <si>
    <t>LPY</t>
  </si>
  <si>
    <t>HHB</t>
  </si>
  <si>
    <t>Calc SPA</t>
  </si>
  <si>
    <t>HTW</t>
  </si>
  <si>
    <t>PAYMENT</t>
  </si>
  <si>
    <t>LOA1</t>
  </si>
  <si>
    <t>LOA2</t>
  </si>
  <si>
    <t>LH</t>
  </si>
  <si>
    <t>Boat weight*</t>
  </si>
  <si>
    <t>Length: LH</t>
  </si>
  <si>
    <t>inputs from form above</t>
  </si>
  <si>
    <t>Expedited Fee</t>
  </si>
  <si>
    <t>Post</t>
  </si>
  <si>
    <t>Design</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</si>
  <si>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</si>
  <si>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</si>
  <si>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</si>
  <si>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</si>
  <si>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</si>
  <si>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</si>
  <si>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</si>
  <si>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</si>
  <si>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</si>
  <si>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</si>
  <si>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</si>
  <si>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</si>
  <si>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</si>
  <si>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</si>
  <si>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</si>
  <si>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</si>
  <si>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</si>
  <si>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</si>
  <si>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</si>
  <si>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</si>
  <si>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</si>
  <si>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</si>
  <si>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</si>
  <si>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</si>
  <si>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</si>
  <si>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</si>
  <si>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</si>
  <si>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</si>
  <si>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</si>
  <si>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</si>
  <si>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</si>
  <si>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</si>
  <si>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</si>
  <si>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</si>
  <si>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</si>
  <si>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</si>
  <si>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</si>
  <si>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</si>
  <si>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</si>
  <si>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</si>
  <si>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</si>
  <si>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</si>
  <si>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</si>
  <si>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</si>
  <si>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</si>
  <si>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</si>
  <si>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</si>
  <si>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</si>
  <si>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</si>
  <si>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</si>
  <si>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</si>
  <si>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</si>
  <si>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</si>
  <si>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</si>
  <si>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</si>
  <si>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</si>
  <si>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</si>
  <si>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</si>
  <si>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</si>
  <si>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HUW</t>
  </si>
  <si>
    <t>7.5% LP =</t>
  </si>
  <si>
    <t>FootOffset</t>
  </si>
  <si>
    <t>Check data and make sure you have included everything!</t>
  </si>
  <si>
    <t>Bulb weight</t>
  </si>
  <si>
    <t>New bulb</t>
  </si>
  <si>
    <t>New keel fin</t>
  </si>
  <si>
    <t xml:space="preserve">Hull changes </t>
  </si>
  <si>
    <t>Interior changes</t>
  </si>
  <si>
    <t>New rudder</t>
  </si>
  <si>
    <t>New rig</t>
  </si>
  <si>
    <t>composite (eg. Carbon, PBO)</t>
  </si>
  <si>
    <t>rod with composite forestay only</t>
  </si>
  <si>
    <t>rod only</t>
  </si>
  <si>
    <t>wire</t>
  </si>
  <si>
    <t>wire with rod forestay only</t>
  </si>
  <si>
    <t>wire with composite forestay only</t>
  </si>
  <si>
    <t>other (specify)</t>
  </si>
  <si>
    <t>New standing rigging</t>
  </si>
  <si>
    <t>sym spinnaker</t>
  </si>
  <si>
    <t>asym spinnnaker</t>
  </si>
  <si>
    <t>Mainsail</t>
  </si>
  <si>
    <t>TOTAL</t>
  </si>
  <si>
    <t>spreaders</t>
  </si>
  <si>
    <t>jumpers</t>
  </si>
  <si>
    <t>runners</t>
  </si>
  <si>
    <t>checks</t>
  </si>
  <si>
    <t>rods</t>
  </si>
  <si>
    <t>NS</t>
  </si>
  <si>
    <t>JP</t>
  </si>
  <si>
    <t>NR</t>
  </si>
  <si>
    <t>NC</t>
  </si>
  <si>
    <t>RR</t>
  </si>
  <si>
    <t>HHW!</t>
  </si>
  <si>
    <t>Boat name</t>
  </si>
  <si>
    <t>Address</t>
  </si>
  <si>
    <t>changes NO</t>
  </si>
  <si>
    <t>changes YES</t>
  </si>
  <si>
    <t>HLUmax*</t>
  </si>
  <si>
    <t>HLU</t>
  </si>
  <si>
    <t>HLP</t>
  </si>
  <si>
    <t>SFL</t>
  </si>
  <si>
    <r>
      <t>Foot Offset</t>
    </r>
    <r>
      <rPr>
        <b/>
        <sz val="10"/>
        <color indexed="10"/>
        <rFont val="Arial"/>
        <family val="2"/>
      </rPr>
      <t xml:space="preserve"> if &gt;7.5% HLP</t>
    </r>
  </si>
  <si>
    <t>(kg)</t>
  </si>
  <si>
    <t>Draft (max)</t>
  </si>
  <si>
    <t>Beam (max)</t>
  </si>
  <si>
    <t>(see info &amp; drawings)</t>
  </si>
  <si>
    <t>FinLead</t>
  </si>
  <si>
    <t>AftRigging</t>
  </si>
  <si>
    <t>new 2017</t>
  </si>
  <si>
    <t>Keel fin &amp; bulb materials</t>
  </si>
  <si>
    <t>SS</t>
  </si>
  <si>
    <t>sweepback</t>
  </si>
  <si>
    <t>D62</t>
  </si>
  <si>
    <t>Yes or No</t>
  </si>
  <si>
    <t>1 = yes, 0 = no or blank</t>
  </si>
  <si>
    <t>RV</t>
  </si>
  <si>
    <t>Rule 19.6</t>
  </si>
  <si>
    <t>LH 12.00-17.99m</t>
  </si>
  <si>
    <t>Two masted rigs only:</t>
  </si>
  <si>
    <t xml:space="preserve"> *Seahorse Rating Ltd trades as the RORC Rating Office. IRC Member Offer Partners are:  
Seahorse Magazine, Spinlock, SeaSure and the Royal Ocean Racing Club.</t>
  </si>
  <si>
    <t>Data Protection: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</si>
  <si>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t>
    </r>
  </si>
  <si>
    <t>Data Protection</t>
  </si>
  <si>
    <t>NK</t>
  </si>
  <si>
    <t>new 2010</t>
  </si>
  <si>
    <t>data prot</t>
  </si>
  <si>
    <t>0=not ticked</t>
  </si>
  <si>
    <t>1=ticked</t>
  </si>
  <si>
    <t>no. of spis</t>
  </si>
  <si>
    <t>for 2019</t>
  </si>
  <si>
    <t>no min.</t>
  </si>
  <si>
    <t>Updated</t>
  </si>
  <si>
    <t xml:space="preserve">v.181120 </t>
  </si>
  <si>
    <r>
      <t xml:space="preserve">Spinlock IRC </t>
    </r>
    <r>
      <rPr>
        <b/>
        <sz val="20"/>
        <color indexed="9"/>
        <rFont val="ＭＳ Ｐゴシック"/>
        <family val="3"/>
      </rPr>
      <t>更新申告書</t>
    </r>
  </si>
  <si>
    <t>　　　　　申告値変更の申請も含む</t>
  </si>
  <si>
    <t>　　　　　　　証書の更新</t>
  </si>
  <si>
    <r>
      <rPr>
        <sz val="10"/>
        <rFont val="ＭＳ Ｐゴシック"/>
        <family val="3"/>
      </rPr>
      <t>特急処理希望の場合</t>
    </r>
    <r>
      <rPr>
        <sz val="10"/>
        <rFont val="Arial"/>
        <family val="2"/>
      </rPr>
      <t>(</t>
    </r>
    <r>
      <rPr>
        <sz val="10"/>
        <rFont val="ＭＳ Ｐゴシック"/>
        <family val="3"/>
      </rPr>
      <t>料金</t>
    </r>
    <r>
      <rPr>
        <sz val="10"/>
        <rFont val="Arial"/>
        <family val="2"/>
      </rPr>
      <t>2</t>
    </r>
    <r>
      <rPr>
        <sz val="10"/>
        <rFont val="ＭＳ Ｐゴシック"/>
        <family val="3"/>
      </rPr>
      <t>倍</t>
    </r>
    <r>
      <rPr>
        <sz val="10"/>
        <rFont val="Arial"/>
        <family val="2"/>
      </rPr>
      <t>)</t>
    </r>
    <r>
      <rPr>
        <sz val="10"/>
        <rFont val="ＭＳ Ｐゴシック"/>
        <family val="3"/>
      </rPr>
      <t>、右のボックスをチェックして下さい：</t>
    </r>
  </si>
  <si>
    <t>旧証書の発行年度</t>
  </si>
  <si>
    <t>旧ボート名（変更の場合）</t>
  </si>
  <si>
    <r>
      <rPr>
        <sz val="10"/>
        <rFont val="ＭＳ Ｐゴシック"/>
        <family val="3"/>
      </rPr>
      <t>旧ボートセール</t>
    </r>
    <r>
      <rPr>
        <sz val="10"/>
        <rFont val="Arial"/>
        <family val="2"/>
      </rPr>
      <t>No</t>
    </r>
    <r>
      <rPr>
        <sz val="10"/>
        <rFont val="ＭＳ Ｐゴシック"/>
        <family val="3"/>
      </rPr>
      <t>（</t>
    </r>
    <r>
      <rPr>
        <sz val="9"/>
        <rFont val="ＭＳ Ｐゴシック"/>
        <family val="3"/>
      </rPr>
      <t>変更の場合</t>
    </r>
    <r>
      <rPr>
        <sz val="10"/>
        <rFont val="ＭＳ Ｐゴシック"/>
        <family val="3"/>
      </rPr>
      <t>）</t>
    </r>
  </si>
  <si>
    <r>
      <t>2019</t>
    </r>
    <r>
      <rPr>
        <sz val="10"/>
        <rFont val="ＭＳ Ｐゴシック"/>
        <family val="3"/>
      </rPr>
      <t>年より、スピネーカーの搭載枚数が</t>
    </r>
    <r>
      <rPr>
        <sz val="10"/>
        <rFont val="Arial"/>
        <family val="2"/>
      </rPr>
      <t>3</t>
    </r>
    <r>
      <rPr>
        <sz val="10"/>
        <rFont val="ＭＳ Ｐゴシック"/>
        <family val="3"/>
      </rPr>
      <t>枚未満の場合も、レーティングで考慮されます。該当する場合は、スピネーカー搭載数を申告して下さい。記載無き場合、スピネーカー数は前の証書と同じになります。</t>
    </r>
  </si>
  <si>
    <r>
      <t>RORC</t>
    </r>
    <r>
      <rPr>
        <sz val="10"/>
        <rFont val="ＭＳ Ｐゴシック"/>
        <family val="3"/>
      </rPr>
      <t>メンバー</t>
    </r>
  </si>
  <si>
    <r>
      <rPr>
        <b/>
        <sz val="12"/>
        <color indexed="30"/>
        <rFont val="ＭＳ Ｐゴシック"/>
        <family val="3"/>
      </rPr>
      <t>最後の</t>
    </r>
    <r>
      <rPr>
        <b/>
        <sz val="12"/>
        <color indexed="30"/>
        <rFont val="Arial"/>
        <family val="2"/>
      </rPr>
      <t>IRC</t>
    </r>
    <r>
      <rPr>
        <b/>
        <sz val="12"/>
        <color indexed="30"/>
        <rFont val="ＭＳ Ｐゴシック"/>
        <family val="3"/>
      </rPr>
      <t>証書発行以降、何か変更を行ないましたか？</t>
    </r>
  </si>
  <si>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
</t>
  </si>
  <si>
    <t>注意</t>
  </si>
  <si>
    <r>
      <rPr>
        <sz val="10"/>
        <rFont val="ＭＳ Ｐゴシック"/>
        <family val="3"/>
      </rPr>
      <t>エンドースド証書の場合、変更する申告値は公認メジャラーの確認が必要です。詳しくは加盟団体もしくは</t>
    </r>
    <r>
      <rPr>
        <sz val="10"/>
        <rFont val="Arial"/>
        <family val="2"/>
      </rPr>
      <t>IRC</t>
    </r>
    <r>
      <rPr>
        <sz val="10"/>
        <rFont val="ＭＳ Ｐゴシック"/>
        <family val="3"/>
      </rPr>
      <t>レーティングオフィスにお問い合わせください。</t>
    </r>
  </si>
  <si>
    <r>
      <t>IRC</t>
    </r>
    <r>
      <rPr>
        <sz val="10"/>
        <rFont val="ＭＳ Ｐゴシック"/>
        <family val="3"/>
      </rPr>
      <t>規則</t>
    </r>
    <r>
      <rPr>
        <sz val="10"/>
        <rFont val="Arial"/>
        <family val="2"/>
      </rPr>
      <t>22.2.2</t>
    </r>
    <r>
      <rPr>
        <sz val="10"/>
        <rFont val="ＭＳ Ｐゴシック"/>
        <family val="3"/>
      </rPr>
      <t>（標準内装の取外し）および</t>
    </r>
    <r>
      <rPr>
        <sz val="10"/>
        <rFont val="Arial"/>
        <family val="2"/>
      </rPr>
      <t>21.2</t>
    </r>
    <r>
      <rPr>
        <sz val="10"/>
        <rFont val="ＭＳ Ｐゴシック"/>
        <family val="3"/>
      </rPr>
      <t>（リグ／セール）に注意。</t>
    </r>
  </si>
  <si>
    <t>エンドースド証書のためのセールデータの変更</t>
  </si>
  <si>
    <t>セールメーカーもしくは公認メジャラーによる計測値のみ受け付けます。</t>
  </si>
  <si>
    <r>
      <rPr>
        <b/>
        <sz val="10"/>
        <color indexed="30"/>
        <rFont val="ＭＳ Ｐゴシック"/>
        <family val="3"/>
      </rPr>
      <t>宣誓：</t>
    </r>
    <r>
      <rPr>
        <b/>
        <sz val="10"/>
        <color indexed="30"/>
        <rFont val="Arial"/>
        <family val="2"/>
      </rPr>
      <t xml:space="preserve">  </t>
    </r>
    <r>
      <rPr>
        <b/>
        <sz val="10"/>
        <color indexed="30"/>
        <rFont val="ＭＳ Ｐゴシック"/>
        <family val="3"/>
      </rPr>
      <t>申請者は、本申告書を提出することにより、本申告書に記載した内容が可能な限り正しいものであることを確認し、</t>
    </r>
    <r>
      <rPr>
        <b/>
        <sz val="10"/>
        <color indexed="30"/>
        <rFont val="Arial"/>
        <family val="2"/>
      </rPr>
      <t>IRC</t>
    </r>
    <r>
      <rPr>
        <b/>
        <sz val="10"/>
        <color indexed="30"/>
        <rFont val="ＭＳ Ｐゴシック"/>
        <family val="3"/>
      </rPr>
      <t>規則を読んだ上で、その内容に準拠することを宣言したものとみなされます。</t>
    </r>
  </si>
  <si>
    <t>ワンデザイン：申請者は、当該ヨットが現ワンデザインクラス規則に準拠し、有効なクラス証書を保有していることを宣言したものとみなされます。</t>
  </si>
  <si>
    <r>
      <rPr>
        <b/>
        <sz val="11"/>
        <rFont val="ＭＳ Ｐゴシック"/>
        <family val="3"/>
      </rPr>
      <t>ハル</t>
    </r>
    <r>
      <rPr>
        <b/>
        <sz val="11"/>
        <rFont val="Arial"/>
        <family val="2"/>
      </rPr>
      <t>/</t>
    </r>
    <r>
      <rPr>
        <b/>
        <sz val="11"/>
        <rFont val="ＭＳ Ｐゴシック"/>
        <family val="3"/>
      </rPr>
      <t>内装</t>
    </r>
    <r>
      <rPr>
        <b/>
        <sz val="11"/>
        <rFont val="Arial"/>
        <family val="2"/>
      </rPr>
      <t>/</t>
    </r>
    <r>
      <rPr>
        <b/>
        <sz val="11"/>
        <rFont val="ＭＳ Ｐゴシック"/>
        <family val="3"/>
      </rPr>
      <t>アペンデージ</t>
    </r>
    <r>
      <rPr>
        <b/>
        <sz val="11"/>
        <rFont val="Arial"/>
        <family val="2"/>
      </rPr>
      <t>/</t>
    </r>
    <r>
      <rPr>
        <b/>
        <sz val="11"/>
        <rFont val="ＭＳ Ｐゴシック"/>
        <family val="3"/>
      </rPr>
      <t>リグ変更　該当箇所のみチェック</t>
    </r>
  </si>
  <si>
    <t>フィンキール変更</t>
  </si>
  <si>
    <t>バルブの変更</t>
  </si>
  <si>
    <t>ラダーの変更</t>
  </si>
  <si>
    <t>マストの変更</t>
  </si>
  <si>
    <t>スタンディングリギンの変更</t>
  </si>
  <si>
    <t>ハルの改造</t>
  </si>
  <si>
    <t>内装の変更</t>
  </si>
  <si>
    <t>該当の場合、材質、仕様、設計図等を提出</t>
  </si>
  <si>
    <t>該当の場合、バルブ重量を申告を忘れずに</t>
  </si>
  <si>
    <t>該当の場合、材質、仕様、設計図等を提出</t>
  </si>
  <si>
    <t>該当の場合、材質の申告を忘れずに</t>
  </si>
  <si>
    <t>該当の場合、重量変化の申告を忘れずに</t>
  </si>
  <si>
    <t>該当の場合、図面の提出等詳細の申告を忘れずに</t>
  </si>
  <si>
    <t>該当の場合、写真の提出等詳細の申告を忘れずに</t>
  </si>
  <si>
    <r>
      <t>LH</t>
    </r>
    <r>
      <rPr>
        <b/>
        <sz val="9"/>
        <rFont val="ＭＳ Ｐゴシック"/>
        <family val="3"/>
      </rPr>
      <t>は必須（料金計算用）、その他は変更もしくは、再計測したもののみ記入</t>
    </r>
  </si>
  <si>
    <r>
      <rPr>
        <b/>
        <sz val="12"/>
        <rFont val="ＭＳ Ｐゴシック"/>
        <family val="3"/>
      </rPr>
      <t>申請料</t>
    </r>
    <r>
      <rPr>
        <b/>
        <sz val="12"/>
        <rFont val="Arial"/>
        <family val="2"/>
      </rPr>
      <t>* :</t>
    </r>
  </si>
  <si>
    <r>
      <t>*</t>
    </r>
    <r>
      <rPr>
        <sz val="10"/>
        <rFont val="ＭＳ Ｐゴシック"/>
        <family val="3"/>
      </rPr>
      <t>公認計測がある場合は別途</t>
    </r>
  </si>
  <si>
    <t>申告値</t>
  </si>
  <si>
    <t>情報元</t>
  </si>
  <si>
    <r>
      <rPr>
        <i/>
        <sz val="10"/>
        <rFont val="ＭＳ Ｐゴシック"/>
        <family val="3"/>
      </rPr>
      <t>申請料計算のために、</t>
    </r>
    <r>
      <rPr>
        <i/>
        <sz val="10"/>
        <rFont val="Arial"/>
        <family val="2"/>
      </rPr>
      <t>D39</t>
    </r>
    <r>
      <rPr>
        <i/>
        <sz val="10"/>
        <rFont val="ＭＳ Ｐゴシック"/>
        <family val="3"/>
      </rPr>
      <t>に</t>
    </r>
    <r>
      <rPr>
        <i/>
        <sz val="10"/>
        <rFont val="Arial"/>
        <family val="2"/>
      </rPr>
      <t>LH</t>
    </r>
    <r>
      <rPr>
        <i/>
        <sz val="10"/>
        <rFont val="ＭＳ Ｐゴシック"/>
        <family val="3"/>
      </rPr>
      <t>を記入してください。</t>
    </r>
  </si>
  <si>
    <t>いずれかをチェック：</t>
  </si>
  <si>
    <t>もしくは、料金計算のみ</t>
  </si>
  <si>
    <r>
      <t>LH</t>
    </r>
    <r>
      <rPr>
        <sz val="10"/>
        <rFont val="ＭＳ Ｐゴシック"/>
        <family val="3"/>
      </rPr>
      <t>再計測</t>
    </r>
    <r>
      <rPr>
        <sz val="10"/>
        <rFont val="Arial"/>
        <family val="2"/>
      </rPr>
      <t xml:space="preserve">                 </t>
    </r>
  </si>
  <si>
    <r>
      <rPr>
        <b/>
        <sz val="10"/>
        <rFont val="ＭＳ Ｐゴシック"/>
        <family val="3"/>
      </rPr>
      <t>追加の詳細事項</t>
    </r>
    <r>
      <rPr>
        <b/>
        <sz val="10"/>
        <rFont val="Arial"/>
        <family val="2"/>
      </rPr>
      <t xml:space="preserve"> </t>
    </r>
    <r>
      <rPr>
        <b/>
        <sz val="10"/>
        <rFont val="ＭＳ Ｐゴシック"/>
        <family val="3"/>
      </rPr>
      <t>（変更した項目に関する質問が見当たらない場合、この欄に詳細を記載して下さい）</t>
    </r>
  </si>
  <si>
    <t>*Boat Weight(ボート重量)が変っているなら、その理由を明確にして下さい。</t>
  </si>
  <si>
    <t>フィンキール内部材質</t>
  </si>
  <si>
    <r>
      <rPr>
        <sz val="10"/>
        <rFont val="ＭＳ Ｐゴシック"/>
        <family val="3"/>
      </rPr>
      <t>変更の場合、要詳細説明</t>
    </r>
    <r>
      <rPr>
        <sz val="10"/>
        <rFont val="Arial"/>
        <family val="2"/>
      </rPr>
      <t xml:space="preserve"> --&gt;</t>
    </r>
  </si>
  <si>
    <t>スプレッダー組数</t>
  </si>
  <si>
    <r>
      <t>(</t>
    </r>
    <r>
      <rPr>
        <i/>
        <sz val="10"/>
        <rFont val="ＭＳ Ｐゴシック"/>
        <family val="3"/>
      </rPr>
      <t>ジャンパーストラット含む</t>
    </r>
    <r>
      <rPr>
        <i/>
        <sz val="10"/>
        <rFont val="Arial"/>
        <family val="2"/>
      </rPr>
      <t>)</t>
    </r>
  </si>
  <si>
    <r>
      <rPr>
        <sz val="10"/>
        <rFont val="ＭＳ Ｐゴシック"/>
        <family val="3"/>
      </rPr>
      <t>スプレッダー後傾</t>
    </r>
    <r>
      <rPr>
        <sz val="10"/>
        <rFont val="Arial"/>
        <family val="2"/>
      </rPr>
      <t xml:space="preserve"> Y/N</t>
    </r>
  </si>
  <si>
    <t>アフトステー　数（組）</t>
  </si>
  <si>
    <t>スタンディングリギン材質</t>
  </si>
  <si>
    <t>変更がある場合</t>
  </si>
  <si>
    <r>
      <t>*</t>
    </r>
    <r>
      <rPr>
        <b/>
        <sz val="10"/>
        <rFont val="ＭＳ Ｐゴシック"/>
        <family val="3"/>
      </rPr>
      <t>ヘッドセール申告値変更の場合、以前の証書と同じでも</t>
    </r>
    <r>
      <rPr>
        <b/>
        <sz val="10"/>
        <rFont val="Arial"/>
        <family val="2"/>
      </rPr>
      <t>LLmax</t>
    </r>
    <r>
      <rPr>
        <b/>
        <sz val="10"/>
        <rFont val="ＭＳ Ｐゴシック"/>
        <family val="3"/>
      </rPr>
      <t>を記載して下さい</t>
    </r>
  </si>
  <si>
    <r>
      <t xml:space="preserve">HLUmax = </t>
    </r>
    <r>
      <rPr>
        <sz val="9"/>
        <color indexed="12"/>
        <rFont val="ＭＳ Ｐゴシック"/>
        <family val="3"/>
      </rPr>
      <t>搭載しているヘッドセールの内、最大のラフ長さ</t>
    </r>
  </si>
  <si>
    <r>
      <t xml:space="preserve">HAS </t>
    </r>
    <r>
      <rPr>
        <i/>
        <sz val="9"/>
        <rFont val="ＭＳ Ｐゴシック"/>
        <family val="3"/>
      </rPr>
      <t>計算値</t>
    </r>
  </si>
  <si>
    <t>スピネーカー搭載数</t>
  </si>
  <si>
    <r>
      <rPr>
        <sz val="10"/>
        <rFont val="ＭＳ Ｐゴシック"/>
        <family val="3"/>
      </rPr>
      <t>変更がある場合。　</t>
    </r>
    <r>
      <rPr>
        <sz val="10"/>
        <rFont val="Arial"/>
        <family val="2"/>
      </rPr>
      <t>3</t>
    </r>
    <r>
      <rPr>
        <sz val="10"/>
        <rFont val="ＭＳ Ｐゴシック"/>
        <family val="3"/>
      </rPr>
      <t>枚未満の場合、レーティングは優遇されます。</t>
    </r>
  </si>
  <si>
    <r>
      <rPr>
        <b/>
        <sz val="10"/>
        <rFont val="ＭＳ Ｐゴシック"/>
        <family val="3"/>
      </rPr>
      <t>スピンポール</t>
    </r>
    <r>
      <rPr>
        <b/>
        <sz val="10"/>
        <rFont val="Arial"/>
        <family val="2"/>
      </rPr>
      <t>, bowsprit</t>
    </r>
    <r>
      <rPr>
        <b/>
        <sz val="10"/>
        <rFont val="ＭＳ Ｐゴシック"/>
        <family val="3"/>
      </rPr>
      <t>等</t>
    </r>
  </si>
  <si>
    <t>対称</t>
  </si>
  <si>
    <t>　スピン</t>
  </si>
  <si>
    <t>非対称</t>
  </si>
  <si>
    <t>　スピン</t>
  </si>
  <si>
    <t>対称スピンと非対称スピンを両方積む場合、</t>
  </si>
  <si>
    <r>
      <rPr>
        <sz val="10"/>
        <rFont val="ＭＳ Ｐゴシック"/>
        <family val="3"/>
      </rPr>
      <t>どちらが最大エリアとなりますか？</t>
    </r>
    <r>
      <rPr>
        <sz val="10"/>
        <rFont val="Arial"/>
        <family val="2"/>
      </rPr>
      <t xml:space="preserve"> </t>
    </r>
    <r>
      <rPr>
        <b/>
        <sz val="10"/>
        <rFont val="Arial"/>
        <family val="2"/>
      </rPr>
      <t>(</t>
    </r>
    <r>
      <rPr>
        <b/>
        <sz val="10"/>
        <rFont val="ＭＳ Ｐゴシック"/>
        <family val="3"/>
      </rPr>
      <t>該当のボックスにチェック</t>
    </r>
    <r>
      <rPr>
        <sz val="10"/>
        <rFont val="Arial"/>
        <family val="2"/>
      </rPr>
      <t>)</t>
    </r>
  </si>
  <si>
    <t>対称スピン</t>
  </si>
  <si>
    <t>非対称スピン</t>
  </si>
  <si>
    <r>
      <t>IRC</t>
    </r>
    <r>
      <rPr>
        <i/>
        <sz val="10"/>
        <rFont val="ＭＳ Ｐゴシック"/>
        <family val="3"/>
      </rPr>
      <t>規則</t>
    </r>
    <r>
      <rPr>
        <i/>
        <sz val="10"/>
        <rFont val="Arial"/>
        <family val="2"/>
      </rPr>
      <t>21.6.2</t>
    </r>
    <r>
      <rPr>
        <i/>
        <sz val="10"/>
        <rFont val="ＭＳ Ｐゴシック"/>
        <family val="3"/>
      </rPr>
      <t>に従って、スピネーカーの寸法計測値を申告して下さい。</t>
    </r>
  </si>
  <si>
    <r>
      <t>LH 11.99m</t>
    </r>
    <r>
      <rPr>
        <b/>
        <sz val="10"/>
        <rFont val="ＭＳ Ｐゴシック"/>
        <family val="3"/>
      </rPr>
      <t>以下</t>
    </r>
  </si>
  <si>
    <r>
      <t xml:space="preserve">LH 18.00m </t>
    </r>
    <r>
      <rPr>
        <b/>
        <sz val="10"/>
        <rFont val="ＭＳ Ｐゴシック"/>
        <family val="3"/>
      </rPr>
      <t>以上</t>
    </r>
  </si>
  <si>
    <t>／ｍ</t>
  </si>
  <si>
    <t>料金計算</t>
  </si>
  <si>
    <t>単位更新料</t>
  </si>
  <si>
    <t>更新料</t>
  </si>
  <si>
    <t>特急</t>
  </si>
  <si>
    <t>合計</t>
  </si>
  <si>
    <t>必須</t>
  </si>
  <si>
    <t>小数点以下2桁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</si>
</sst>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m/yy"/>
    <numFmt numFmtId="185" formatCode="&quot;£&quot;#,##0.00"/>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103">
    <font>
      <sz val="10"/>
      <name val="Arial"/>
      <family val="2"/>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b/>
      <sz val="10"/>
      <color indexed="30"/>
      <name val="Arial"/>
      <family val="2"/>
    </font>
    <font>
      <sz val="11"/>
      <name val="Arial"/>
      <family val="2"/>
    </font>
    <font>
      <sz val="8"/>
      <color indexed="62"/>
      <name val="Arial"/>
      <family val="2"/>
    </font>
    <font>
      <b/>
      <sz val="12"/>
      <color indexed="30"/>
      <name val="Arial"/>
      <family val="2"/>
    </font>
    <font>
      <b/>
      <sz val="20"/>
      <color indexed="9"/>
      <name val="ＭＳ Ｐゴシック"/>
      <family val="3"/>
    </font>
    <font>
      <sz val="11"/>
      <name val="ＭＳ Ｐゴシック"/>
      <family val="3"/>
    </font>
    <font>
      <sz val="10"/>
      <name val="ＭＳ Ｐゴシック"/>
      <family val="3"/>
    </font>
    <font>
      <sz val="8"/>
      <name val="ＭＳ Ｐゴシック"/>
      <family val="3"/>
    </font>
    <font>
      <b/>
      <sz val="10"/>
      <name val="ＭＳ Ｐゴシック"/>
      <family val="3"/>
    </font>
    <font>
      <sz val="9"/>
      <name val="ＭＳ Ｐゴシック"/>
      <family val="3"/>
    </font>
    <font>
      <b/>
      <sz val="12"/>
      <color indexed="30"/>
      <name val="ＭＳ Ｐゴシック"/>
      <family val="3"/>
    </font>
    <font>
      <b/>
      <sz val="14"/>
      <name val="ＭＳ Ｐゴシック"/>
      <family val="3"/>
    </font>
    <font>
      <b/>
      <sz val="10"/>
      <color indexed="30"/>
      <name val="ＭＳ Ｐゴシック"/>
      <family val="3"/>
    </font>
    <font>
      <b/>
      <sz val="11"/>
      <name val="ＭＳ Ｐゴシック"/>
      <family val="3"/>
    </font>
    <font>
      <b/>
      <sz val="9"/>
      <name val="ＭＳ Ｐゴシック"/>
      <family val="3"/>
    </font>
    <font>
      <b/>
      <sz val="12"/>
      <name val="ＭＳ Ｐゴシック"/>
      <family val="3"/>
    </font>
    <font>
      <i/>
      <sz val="10"/>
      <name val="ＭＳ Ｐゴシック"/>
      <family val="3"/>
    </font>
    <font>
      <sz val="9"/>
      <color indexed="12"/>
      <name val="ＭＳ Ｐゴシック"/>
      <family val="3"/>
    </font>
    <font>
      <i/>
      <sz val="9"/>
      <name val="ＭＳ Ｐゴシック"/>
      <family val="3"/>
    </font>
    <font>
      <b/>
      <i/>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Arial"/>
      <family val="2"/>
    </font>
    <font>
      <b/>
      <sz val="24"/>
      <color indexed="9"/>
      <name val="Arial"/>
      <family val="2"/>
    </font>
    <font>
      <b/>
      <sz val="12"/>
      <color indexed="18"/>
      <name val="ＭＳ Ｐゴシック"/>
      <family val="3"/>
    </font>
    <font>
      <b/>
      <sz val="12"/>
      <color indexed="18"/>
      <name val="Arial"/>
      <family val="2"/>
    </font>
    <font>
      <b/>
      <sz val="48"/>
      <color indexed="9"/>
      <name val="Arial"/>
      <family val="2"/>
    </font>
    <font>
      <b/>
      <sz val="20"/>
      <color indexed="9"/>
      <name val="Arial"/>
      <family val="2"/>
    </font>
    <font>
      <sz val="10"/>
      <color indexed="30"/>
      <name val="Arial"/>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Arial"/>
      <family val="2"/>
    </font>
    <font>
      <sz val="10"/>
      <color rgb="FF0000FF"/>
      <name val="Arial"/>
      <family val="2"/>
    </font>
    <font>
      <b/>
      <sz val="12"/>
      <color rgb="FF0070C0"/>
      <name val="Arial"/>
      <family val="2"/>
    </font>
    <font>
      <i/>
      <sz val="10"/>
      <color rgb="FFFF0000"/>
      <name val="Arial"/>
      <family val="2"/>
    </font>
    <font>
      <sz val="10"/>
      <color rgb="FF0070C0"/>
      <name val="Arial"/>
      <family val="2"/>
    </font>
    <font>
      <b/>
      <sz val="24"/>
      <color theme="0" tint="-0.04997999966144562"/>
      <name val="Arial"/>
      <family val="2"/>
    </font>
    <font>
      <b/>
      <sz val="12"/>
      <color rgb="FF002060"/>
      <name val="ＭＳ Ｐゴシック"/>
      <family val="3"/>
    </font>
    <font>
      <b/>
      <sz val="12"/>
      <color rgb="FF002060"/>
      <name val="Arial"/>
      <family val="2"/>
    </font>
    <font>
      <b/>
      <sz val="48"/>
      <color theme="0" tint="-0.04997999966144562"/>
      <name val="Arial"/>
      <family val="2"/>
    </font>
    <font>
      <b/>
      <sz val="20"/>
      <color theme="0" tint="-0.0499799996614456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23"/>
      </left>
      <right>
        <color indexed="63"/>
      </right>
      <top style="thin"/>
      <bottom style="thin"/>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91" fillId="31" borderId="4" applyNumberFormat="0" applyAlignment="0" applyProtection="0"/>
    <xf numFmtId="0" fontId="14" fillId="0" borderId="0" applyNumberFormat="0" applyFill="0" applyBorder="0" applyAlignment="0" applyProtection="0"/>
    <xf numFmtId="0" fontId="92" fillId="32" borderId="0" applyNumberFormat="0" applyBorder="0" applyAlignment="0" applyProtection="0"/>
  </cellStyleXfs>
  <cellXfs count="368">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12" xfId="0" applyBorder="1" applyAlignment="1" applyProtection="1">
      <alignment/>
      <protection/>
    </xf>
    <xf numFmtId="0" fontId="0" fillId="0" borderId="11" xfId="0" applyFont="1" applyBorder="1" applyAlignment="1" applyProtection="1">
      <alignment horizontal="left"/>
      <protection/>
    </xf>
    <xf numFmtId="0" fontId="0" fillId="0" borderId="12" xfId="0" applyFont="1" applyBorder="1" applyAlignment="1" applyProtection="1">
      <alignment horizontal="left"/>
      <protection/>
    </xf>
    <xf numFmtId="0" fontId="0" fillId="0" borderId="13" xfId="0" applyBorder="1" applyAlignment="1" applyProtection="1">
      <alignment/>
      <protection/>
    </xf>
    <xf numFmtId="0" fontId="0" fillId="0" borderId="0" xfId="0" applyFill="1" applyBorder="1" applyAlignment="1" applyProtection="1">
      <alignment/>
      <protection/>
    </xf>
    <xf numFmtId="0" fontId="9" fillId="0" borderId="14" xfId="0" applyFont="1" applyBorder="1" applyAlignment="1" applyProtection="1">
      <alignment horizontal="center"/>
      <protection/>
    </xf>
    <xf numFmtId="0" fontId="1" fillId="0" borderId="15" xfId="0" applyFont="1" applyBorder="1" applyAlignment="1" applyProtection="1">
      <alignment/>
      <protection/>
    </xf>
    <xf numFmtId="0" fontId="0" fillId="0" borderId="16" xfId="0" applyBorder="1" applyAlignment="1" applyProtection="1">
      <alignment/>
      <protection/>
    </xf>
    <xf numFmtId="0" fontId="1" fillId="0" borderId="16"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5" xfId="0" applyNumberFormat="1" applyFont="1" applyBorder="1" applyAlignment="1" applyProtection="1">
      <alignment/>
      <protection/>
    </xf>
    <xf numFmtId="185" fontId="5" fillId="0" borderId="12" xfId="0" applyNumberFormat="1" applyFont="1" applyBorder="1" applyAlignment="1" applyProtection="1">
      <alignment horizontal="right"/>
      <protection/>
    </xf>
    <xf numFmtId="0" fontId="0" fillId="0" borderId="15"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1"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2"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4"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1"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4" xfId="0" applyNumberFormat="1" applyFont="1" applyFill="1" applyBorder="1" applyAlignment="1" applyProtection="1">
      <alignment horizontal="left"/>
      <protection/>
    </xf>
    <xf numFmtId="0" fontId="12" fillId="0" borderId="11" xfId="0" applyFont="1" applyFill="1" applyBorder="1" applyAlignment="1" applyProtection="1">
      <alignment horizontal="center" vertical="top" shrinkToFit="1"/>
      <protection/>
    </xf>
    <xf numFmtId="0" fontId="0" fillId="0" borderId="11"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6"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4"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6"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6"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1"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2" xfId="0" applyFont="1" applyBorder="1" applyAlignment="1" applyProtection="1">
      <alignment horizontal="right"/>
      <protection/>
    </xf>
    <xf numFmtId="0" fontId="25" fillId="0" borderId="0" xfId="0" applyFont="1" applyFill="1" applyBorder="1" applyAlignment="1" applyProtection="1">
      <alignment vertical="top"/>
      <protection/>
    </xf>
    <xf numFmtId="2" fontId="25" fillId="0" borderId="0" xfId="0" applyNumberFormat="1" applyFont="1" applyFill="1" applyBorder="1" applyAlignment="1" applyProtection="1">
      <alignment horizontal="left" vertical="top" wrapText="1"/>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5" xfId="0" applyFont="1" applyBorder="1" applyAlignment="1" applyProtection="1">
      <alignment horizontal="center"/>
      <protection/>
    </xf>
    <xf numFmtId="0" fontId="29" fillId="0" borderId="0" xfId="0" applyFont="1" applyFill="1" applyBorder="1" applyAlignment="1" applyProtection="1">
      <alignment horizontal="left"/>
      <protection/>
    </xf>
    <xf numFmtId="0" fontId="0" fillId="0" borderId="12"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7" xfId="0" applyFont="1" applyBorder="1" applyAlignment="1" applyProtection="1">
      <alignment horizontal="center"/>
      <protection/>
    </xf>
    <xf numFmtId="0" fontId="27" fillId="0" borderId="18" xfId="0" applyFont="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19" fillId="0" borderId="11" xfId="0" applyFont="1" applyFill="1" applyBorder="1" applyAlignment="1" applyProtection="1">
      <alignment horizontal="left"/>
      <protection/>
    </xf>
    <xf numFmtId="0" fontId="8" fillId="0" borderId="17" xfId="0" applyFont="1" applyBorder="1" applyAlignment="1" applyProtection="1">
      <alignment horizontal="left"/>
      <protection/>
    </xf>
    <xf numFmtId="0" fontId="8" fillId="0" borderId="20" xfId="0" applyFont="1" applyBorder="1" applyAlignment="1" applyProtection="1">
      <alignment horizontal="left"/>
      <protection/>
    </xf>
    <xf numFmtId="0" fontId="0" fillId="0" borderId="21"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4"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4"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1" xfId="0" applyFont="1" applyFill="1" applyBorder="1" applyAlignment="1" applyProtection="1">
      <alignment/>
      <protection/>
    </xf>
    <xf numFmtId="0" fontId="0" fillId="0" borderId="12" xfId="0" applyFill="1" applyBorder="1" applyAlignment="1" applyProtection="1">
      <alignment horizontal="left"/>
      <protection/>
    </xf>
    <xf numFmtId="0" fontId="0" fillId="0" borderId="0" xfId="0" applyFont="1" applyBorder="1" applyAlignment="1" applyProtection="1">
      <alignment horizontal="center"/>
      <protection/>
    </xf>
    <xf numFmtId="0" fontId="93" fillId="0" borderId="0" xfId="0" applyFont="1" applyAlignment="1" applyProtection="1">
      <alignment/>
      <protection/>
    </xf>
    <xf numFmtId="0" fontId="0" fillId="0" borderId="0" xfId="0" applyAlignment="1" applyProtection="1">
      <alignment horizontal="left" vertical="top" wrapText="1"/>
      <protection/>
    </xf>
    <xf numFmtId="0" fontId="93" fillId="0" borderId="0" xfId="0" applyFont="1" applyAlignment="1" applyProtection="1">
      <alignment horizontal="left" vertical="top" wrapText="1"/>
      <protection/>
    </xf>
    <xf numFmtId="0" fontId="8" fillId="0" borderId="11" xfId="0" applyFont="1" applyFill="1" applyBorder="1" applyAlignment="1" applyProtection="1">
      <alignment vertical="top" wrapText="1"/>
      <protection/>
    </xf>
    <xf numFmtId="0" fontId="0" fillId="0" borderId="11" xfId="0" applyFont="1" applyBorder="1" applyAlignment="1" applyProtection="1">
      <alignment horizontal="center"/>
      <protection/>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1" fontId="0" fillId="0" borderId="16" xfId="0" applyNumberFormat="1" applyFill="1" applyBorder="1" applyAlignment="1" applyProtection="1">
      <alignment horizontal="center"/>
      <protection locked="0"/>
    </xf>
    <xf numFmtId="0" fontId="0" fillId="0" borderId="16"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94" fillId="0" borderId="0" xfId="0" applyFont="1" applyFill="1" applyBorder="1" applyAlignment="1" applyProtection="1">
      <alignment/>
      <protection/>
    </xf>
    <xf numFmtId="1" fontId="0" fillId="0" borderId="17" xfId="0" applyNumberFormat="1" applyFill="1" applyBorder="1" applyAlignment="1" applyProtection="1">
      <alignment horizontal="center"/>
      <protection locked="0"/>
    </xf>
    <xf numFmtId="0" fontId="0" fillId="0" borderId="0" xfId="0" applyFont="1" applyAlignment="1">
      <alignment horizontal="center"/>
    </xf>
    <xf numFmtId="0" fontId="0" fillId="33" borderId="11" xfId="0" applyFill="1" applyBorder="1" applyAlignment="1">
      <alignment vertical="center"/>
    </xf>
    <xf numFmtId="0" fontId="0" fillId="33" borderId="0" xfId="0" applyFill="1" applyBorder="1" applyAlignment="1">
      <alignment vertical="center"/>
    </xf>
    <xf numFmtId="0" fontId="0" fillId="33" borderId="0" xfId="0" applyFill="1" applyAlignment="1" applyProtection="1">
      <alignment/>
      <protection/>
    </xf>
    <xf numFmtId="0" fontId="0" fillId="33" borderId="0" xfId="0" applyFill="1" applyAlignment="1" applyProtection="1">
      <alignment/>
      <protection/>
    </xf>
    <xf numFmtId="0" fontId="0" fillId="0" borderId="17" xfId="0" applyFont="1" applyFill="1" applyBorder="1" applyAlignment="1" applyProtection="1">
      <alignment horizontal="left"/>
      <protection locked="0"/>
    </xf>
    <xf numFmtId="0" fontId="8" fillId="0" borderId="12" xfId="0"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2" fontId="0" fillId="34" borderId="20" xfId="0" applyNumberFormat="1" applyFill="1" applyBorder="1" applyAlignment="1" applyProtection="1">
      <alignment horizontal="center"/>
      <protection locked="0"/>
    </xf>
    <xf numFmtId="1" fontId="0" fillId="34" borderId="20" xfId="0" applyNumberFormat="1" applyFill="1" applyBorder="1" applyAlignment="1" applyProtection="1">
      <alignment horizontal="center"/>
      <protection locked="0"/>
    </xf>
    <xf numFmtId="1" fontId="0" fillId="34" borderId="14" xfId="0" applyNumberFormat="1" applyFill="1" applyBorder="1" applyAlignment="1" applyProtection="1">
      <alignment horizontal="center"/>
      <protection locked="0"/>
    </xf>
    <xf numFmtId="2" fontId="0" fillId="34" borderId="14" xfId="0" applyNumberFormat="1" applyFill="1" applyBorder="1" applyAlignment="1" applyProtection="1">
      <alignment horizontal="center"/>
      <protection locked="0"/>
    </xf>
    <xf numFmtId="1" fontId="0" fillId="34" borderId="25" xfId="0" applyNumberFormat="1" applyFill="1" applyBorder="1" applyAlignment="1" applyProtection="1">
      <alignment horizontal="center"/>
      <protection locked="0"/>
    </xf>
    <xf numFmtId="1" fontId="0" fillId="34" borderId="14" xfId="0" applyNumberFormat="1" applyFont="1" applyFill="1" applyBorder="1" applyAlignment="1" applyProtection="1">
      <alignment horizontal="center"/>
      <protection locked="0"/>
    </xf>
    <xf numFmtId="2" fontId="5" fillId="34" borderId="14" xfId="0" applyNumberFormat="1" applyFont="1" applyFill="1" applyBorder="1" applyAlignment="1" applyProtection="1">
      <alignment horizontal="center"/>
      <protection locked="0"/>
    </xf>
    <xf numFmtId="0" fontId="0" fillId="34" borderId="26" xfId="0" applyFont="1" applyFill="1" applyBorder="1" applyAlignment="1" applyProtection="1">
      <alignment horizontal="left"/>
      <protection locked="0"/>
    </xf>
    <xf numFmtId="0" fontId="0" fillId="34" borderId="14" xfId="0" applyFont="1" applyFill="1" applyBorder="1" applyAlignment="1" applyProtection="1">
      <alignment horizontal="center"/>
      <protection locked="0"/>
    </xf>
    <xf numFmtId="0" fontId="1" fillId="0" borderId="0" xfId="0" applyFont="1" applyAlignment="1" applyProtection="1">
      <alignment vertical="center"/>
      <protection/>
    </xf>
    <xf numFmtId="0" fontId="1" fillId="0" borderId="12"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4" xfId="0" applyFont="1" applyBorder="1" applyAlignment="1" applyProtection="1">
      <alignment horizontal="left" vertical="center"/>
      <protection/>
    </xf>
    <xf numFmtId="0" fontId="0" fillId="34" borderId="14" xfId="0" applyFill="1" applyBorder="1" applyAlignment="1" applyProtection="1">
      <alignment/>
      <protection locked="0"/>
    </xf>
    <xf numFmtId="49" fontId="1" fillId="34" borderId="10" xfId="0" applyNumberFormat="1" applyFont="1" applyFill="1" applyBorder="1" applyAlignment="1" applyProtection="1">
      <alignment horizontal="center"/>
      <protection locked="0"/>
    </xf>
    <xf numFmtId="49" fontId="1" fillId="34" borderId="13" xfId="0" applyNumberFormat="1" applyFont="1" applyFill="1" applyBorder="1" applyAlignment="1" applyProtection="1">
      <alignment horizontal="center" vertical="top" wrapText="1"/>
      <protection locked="0"/>
    </xf>
    <xf numFmtId="0" fontId="0" fillId="35" borderId="14" xfId="0" applyFill="1" applyBorder="1" applyAlignment="1" applyProtection="1">
      <alignment horizontal="left"/>
      <protection locked="0"/>
    </xf>
    <xf numFmtId="0" fontId="0" fillId="35" borderId="14" xfId="0" applyFont="1" applyFill="1" applyBorder="1" applyAlignment="1" applyProtection="1">
      <alignment horizontal="left"/>
      <protection locked="0"/>
    </xf>
    <xf numFmtId="0" fontId="0" fillId="35" borderId="25" xfId="0" applyFont="1" applyFill="1" applyBorder="1" applyAlignment="1" applyProtection="1">
      <alignment horizontal="left"/>
      <protection locked="0"/>
    </xf>
    <xf numFmtId="2" fontId="5" fillId="35" borderId="14" xfId="0" applyNumberFormat="1" applyFont="1" applyFill="1" applyBorder="1" applyAlignment="1" applyProtection="1">
      <alignment horizontal="left"/>
      <protection locked="0"/>
    </xf>
    <xf numFmtId="2" fontId="9" fillId="0" borderId="16" xfId="0" applyNumberFormat="1" applyFont="1" applyBorder="1" applyAlignment="1" applyProtection="1">
      <alignment horizontal="left"/>
      <protection/>
    </xf>
    <xf numFmtId="0" fontId="9" fillId="0" borderId="15" xfId="0" applyFont="1" applyBorder="1" applyAlignment="1" applyProtection="1">
      <alignment horizontal="center"/>
      <protection/>
    </xf>
    <xf numFmtId="0" fontId="9" fillId="0" borderId="15" xfId="0" applyFont="1" applyBorder="1" applyAlignment="1" applyProtection="1">
      <alignment horizontal="left"/>
      <protection/>
    </xf>
    <xf numFmtId="0" fontId="1" fillId="0" borderId="12" xfId="0" applyFont="1" applyFill="1" applyBorder="1" applyAlignment="1" applyProtection="1">
      <alignment horizontal="left"/>
      <protection/>
    </xf>
    <xf numFmtId="0" fontId="0" fillId="0" borderId="12" xfId="0" applyFill="1" applyBorder="1" applyAlignment="1" applyProtection="1">
      <alignment/>
      <protection/>
    </xf>
    <xf numFmtId="0" fontId="1" fillId="0" borderId="11" xfId="0" applyFont="1" applyBorder="1" applyAlignment="1" applyProtection="1">
      <alignment horizontal="right"/>
      <protection/>
    </xf>
    <xf numFmtId="0" fontId="9" fillId="0" borderId="12" xfId="0" applyFont="1" applyBorder="1" applyAlignment="1" applyProtection="1">
      <alignment horizontal="left"/>
      <protection/>
    </xf>
    <xf numFmtId="0" fontId="2" fillId="0" borderId="15" xfId="0" applyFont="1" applyFill="1" applyBorder="1" applyAlignment="1" applyProtection="1">
      <alignment vertical="center" wrapText="1"/>
      <protection/>
    </xf>
    <xf numFmtId="0" fontId="0" fillId="34" borderId="0" xfId="0" applyFill="1" applyAlignment="1" applyProtection="1">
      <alignment/>
      <protection/>
    </xf>
    <xf numFmtId="0" fontId="95" fillId="34"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1" fillId="0" borderId="0" xfId="0" applyFont="1" applyBorder="1" applyAlignment="1" applyProtection="1">
      <alignment/>
      <protection locked="0"/>
    </xf>
    <xf numFmtId="0" fontId="93" fillId="0" borderId="0" xfId="0" applyFont="1" applyAlignment="1">
      <alignment/>
    </xf>
    <xf numFmtId="0" fontId="0" fillId="36" borderId="0" xfId="0" applyFill="1" applyAlignment="1" applyProtection="1">
      <alignment/>
      <protection/>
    </xf>
    <xf numFmtId="0" fontId="0" fillId="36" borderId="14" xfId="0" applyFill="1" applyBorder="1" applyAlignment="1" applyProtection="1">
      <alignment horizontal="center"/>
      <protection locked="0"/>
    </xf>
    <xf numFmtId="0" fontId="8" fillId="0" borderId="0" xfId="0" applyFont="1" applyFill="1" applyBorder="1" applyAlignment="1" applyProtection="1">
      <alignment/>
      <protection/>
    </xf>
    <xf numFmtId="2" fontId="0" fillId="0" borderId="17" xfId="0" applyNumberFormat="1" applyFill="1" applyBorder="1" applyAlignment="1" applyProtection="1">
      <alignment horizontal="center"/>
      <protection locked="0"/>
    </xf>
    <xf numFmtId="0" fontId="9" fillId="0" borderId="17" xfId="0" applyFont="1" applyBorder="1" applyAlignment="1" applyProtection="1">
      <alignment horizontal="center"/>
      <protection/>
    </xf>
    <xf numFmtId="2" fontId="9" fillId="0" borderId="17" xfId="0" applyNumberFormat="1" applyFont="1" applyBorder="1" applyAlignment="1" applyProtection="1">
      <alignment horizontal="left"/>
      <protection/>
    </xf>
    <xf numFmtId="0" fontId="8" fillId="0" borderId="0" xfId="0" applyFont="1" applyAlignment="1" applyProtection="1">
      <alignment horizontal="left" vertical="top" wrapText="1"/>
      <protection/>
    </xf>
    <xf numFmtId="0" fontId="96" fillId="0" borderId="0" xfId="0" applyFont="1" applyAlignment="1" applyProtection="1">
      <alignment horizontal="left" vertical="top" wrapText="1"/>
      <protection/>
    </xf>
    <xf numFmtId="0" fontId="40" fillId="0" borderId="14" xfId="0" applyFont="1" applyFill="1" applyBorder="1" applyAlignment="1" applyProtection="1">
      <alignment horizontal="right" vertical="center"/>
      <protection locked="0"/>
    </xf>
    <xf numFmtId="0" fontId="0" fillId="0" borderId="12" xfId="0" applyFont="1" applyBorder="1" applyAlignment="1" applyProtection="1">
      <alignment horizontal="left" vertical="center"/>
      <protection/>
    </xf>
    <xf numFmtId="0" fontId="38" fillId="0" borderId="27" xfId="0" applyFont="1" applyBorder="1" applyAlignment="1" applyProtection="1">
      <alignment/>
      <protection/>
    </xf>
    <xf numFmtId="0" fontId="38" fillId="0" borderId="28" xfId="0" applyFont="1" applyFill="1" applyBorder="1" applyAlignment="1" applyProtection="1">
      <alignment/>
      <protection/>
    </xf>
    <xf numFmtId="0" fontId="16" fillId="0" borderId="26" xfId="0" applyFont="1" applyFill="1" applyBorder="1" applyAlignment="1" applyProtection="1">
      <alignment horizontal="center" vertical="center"/>
      <protection/>
    </xf>
    <xf numFmtId="0" fontId="45" fillId="34" borderId="14" xfId="0" applyFont="1" applyFill="1" applyBorder="1" applyAlignment="1" applyProtection="1">
      <alignment horizontal="center"/>
      <protection/>
    </xf>
    <xf numFmtId="0" fontId="45" fillId="35" borderId="14" xfId="0" applyFont="1" applyFill="1" applyBorder="1" applyAlignment="1" applyProtection="1">
      <alignment horizontal="center"/>
      <protection/>
    </xf>
    <xf numFmtId="0" fontId="38" fillId="0" borderId="12" xfId="0" applyFont="1" applyBorder="1" applyAlignment="1" applyProtection="1">
      <alignment/>
      <protection/>
    </xf>
    <xf numFmtId="0" fontId="48" fillId="0" borderId="26" xfId="0" applyFont="1" applyBorder="1" applyAlignment="1" applyProtection="1">
      <alignment horizontal="left"/>
      <protection/>
    </xf>
    <xf numFmtId="0" fontId="39" fillId="0" borderId="12" xfId="0" applyFont="1" applyBorder="1" applyAlignment="1" applyProtection="1">
      <alignment horizontal="left"/>
      <protection/>
    </xf>
    <xf numFmtId="49" fontId="48" fillId="0" borderId="0" xfId="0" applyNumberFormat="1" applyFont="1" applyFill="1" applyBorder="1" applyAlignment="1" applyProtection="1">
      <alignment/>
      <protection/>
    </xf>
    <xf numFmtId="0" fontId="40" fillId="36" borderId="0" xfId="0" applyFont="1" applyFill="1" applyAlignment="1" applyProtection="1">
      <alignment/>
      <protection/>
    </xf>
    <xf numFmtId="0" fontId="40" fillId="0" borderId="11" xfId="0" applyFont="1" applyBorder="1" applyAlignment="1" applyProtection="1">
      <alignment/>
      <protection/>
    </xf>
    <xf numFmtId="0" fontId="38" fillId="34" borderId="29" xfId="0" applyFont="1" applyFill="1" applyBorder="1" applyAlignment="1" applyProtection="1">
      <alignment/>
      <protection/>
    </xf>
    <xf numFmtId="0" fontId="38" fillId="34" borderId="30" xfId="0" applyFont="1" applyFill="1" applyBorder="1" applyAlignment="1" applyProtection="1">
      <alignment vertical="top" wrapText="1"/>
      <protection/>
    </xf>
    <xf numFmtId="1" fontId="17" fillId="0" borderId="14" xfId="0" applyNumberFormat="1" applyFont="1" applyBorder="1" applyAlignment="1" applyProtection="1">
      <alignment horizontal="center"/>
      <protection/>
    </xf>
    <xf numFmtId="0" fontId="38" fillId="0" borderId="0" xfId="0" applyFont="1" applyFill="1" applyBorder="1" applyAlignment="1" applyProtection="1">
      <alignment/>
      <protection/>
    </xf>
    <xf numFmtId="0" fontId="40" fillId="0" borderId="29" xfId="0" applyFont="1" applyBorder="1" applyAlignment="1" applyProtection="1">
      <alignment/>
      <protection/>
    </xf>
    <xf numFmtId="0" fontId="40" fillId="0" borderId="30" xfId="0" applyFont="1" applyBorder="1" applyAlignment="1" applyProtection="1">
      <alignment/>
      <protection/>
    </xf>
    <xf numFmtId="0" fontId="51" fillId="35" borderId="14" xfId="0" applyFont="1" applyFill="1" applyBorder="1" applyAlignment="1" applyProtection="1">
      <alignment horizontal="center"/>
      <protection/>
    </xf>
    <xf numFmtId="0" fontId="48" fillId="0" borderId="14" xfId="0" applyFont="1" applyFill="1" applyBorder="1" applyAlignment="1" applyProtection="1">
      <alignment horizontal="center"/>
      <protection/>
    </xf>
    <xf numFmtId="0" fontId="0" fillId="36" borderId="11" xfId="0" applyFont="1" applyFill="1" applyBorder="1" applyAlignment="1" applyProtection="1">
      <alignment/>
      <protection/>
    </xf>
    <xf numFmtId="0" fontId="0" fillId="36" borderId="0" xfId="0" applyFont="1" applyFill="1" applyBorder="1" applyAlignment="1" applyProtection="1">
      <alignment/>
      <protection/>
    </xf>
    <xf numFmtId="0" fontId="0" fillId="34" borderId="26" xfId="0" applyFont="1" applyFill="1" applyBorder="1" applyAlignment="1" applyProtection="1">
      <alignment horizontal="left"/>
      <protection locked="0"/>
    </xf>
    <xf numFmtId="0" fontId="0" fillId="34" borderId="17" xfId="0" applyFill="1" applyBorder="1" applyAlignment="1" applyProtection="1">
      <alignment horizontal="left"/>
      <protection locked="0"/>
    </xf>
    <xf numFmtId="0" fontId="0" fillId="34" borderId="20" xfId="0" applyFill="1" applyBorder="1" applyAlignment="1" applyProtection="1">
      <alignment horizontal="left"/>
      <protection locked="0"/>
    </xf>
    <xf numFmtId="0" fontId="40" fillId="0" borderId="29"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10" xfId="0" applyFont="1" applyFill="1" applyBorder="1" applyAlignment="1" applyProtection="1">
      <alignment horizontal="left" vertical="center"/>
      <protection/>
    </xf>
    <xf numFmtId="0" fontId="38" fillId="0" borderId="1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5" fontId="31" fillId="0" borderId="17" xfId="0" applyNumberFormat="1" applyFont="1" applyFill="1" applyBorder="1" applyAlignment="1" applyProtection="1">
      <alignment horizontal="left" vertical="center"/>
      <protection/>
    </xf>
    <xf numFmtId="5" fontId="31" fillId="0" borderId="20" xfId="0" applyNumberFormat="1" applyFont="1" applyFill="1" applyBorder="1" applyAlignment="1" applyProtection="1">
      <alignment horizontal="left" vertical="center"/>
      <protection/>
    </xf>
    <xf numFmtId="49" fontId="37" fillId="0" borderId="0" xfId="0" applyNumberFormat="1" applyFont="1" applyFill="1" applyBorder="1" applyAlignment="1">
      <alignment horizontal="left" vertical="center"/>
    </xf>
    <xf numFmtId="49" fontId="33" fillId="0" borderId="0" xfId="0" applyNumberFormat="1" applyFont="1" applyFill="1" applyBorder="1" applyAlignment="1">
      <alignment horizontal="left" vertical="center"/>
    </xf>
    <xf numFmtId="0" fontId="0" fillId="34" borderId="17" xfId="0" applyFont="1" applyFill="1" applyBorder="1" applyAlignment="1" applyProtection="1">
      <alignment horizontal="left"/>
      <protection locked="0"/>
    </xf>
    <xf numFmtId="0" fontId="0" fillId="34" borderId="20" xfId="0" applyFont="1" applyFill="1" applyBorder="1" applyAlignment="1" applyProtection="1">
      <alignment horizontal="left"/>
      <protection locked="0"/>
    </xf>
    <xf numFmtId="0" fontId="0" fillId="0" borderId="11" xfId="0" applyFont="1" applyFill="1" applyBorder="1" applyAlignment="1" applyProtection="1">
      <alignment vertical="center"/>
      <protection/>
    </xf>
    <xf numFmtId="0" fontId="44" fillId="0" borderId="11" xfId="0" applyFont="1" applyBorder="1" applyAlignment="1" applyProtection="1">
      <alignment horizontal="left" vertical="top" wrapText="1"/>
      <protection/>
    </xf>
    <xf numFmtId="0" fontId="97" fillId="0" borderId="0" xfId="0" applyFont="1" applyBorder="1" applyAlignment="1" applyProtection="1">
      <alignment horizontal="left" vertical="top" wrapText="1"/>
      <protection/>
    </xf>
    <xf numFmtId="0" fontId="97" fillId="0" borderId="12" xfId="0" applyFont="1" applyBorder="1" applyAlignment="1" applyProtection="1">
      <alignment horizontal="left" vertical="top" wrapText="1"/>
      <protection/>
    </xf>
    <xf numFmtId="0" fontId="97" fillId="0" borderId="30" xfId="0" applyFont="1" applyBorder="1" applyAlignment="1" applyProtection="1">
      <alignment horizontal="left" vertical="top" wrapText="1"/>
      <protection/>
    </xf>
    <xf numFmtId="0" fontId="97" fillId="0" borderId="15" xfId="0" applyFont="1" applyBorder="1" applyAlignment="1" applyProtection="1">
      <alignment horizontal="left" vertical="top" wrapText="1"/>
      <protection/>
    </xf>
    <xf numFmtId="0" fontId="97" fillId="0" borderId="13"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2" xfId="0" applyFont="1" applyFill="1" applyBorder="1" applyAlignment="1" applyProtection="1">
      <alignment horizontal="left" vertical="top" shrinkToFit="1"/>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1" fillId="0" borderId="11" xfId="0" applyFont="1" applyBorder="1" applyAlignment="1" applyProtection="1">
      <alignment/>
      <protection/>
    </xf>
    <xf numFmtId="0" fontId="1" fillId="0" borderId="0" xfId="0" applyFont="1" applyBorder="1" applyAlignment="1" applyProtection="1">
      <alignment/>
      <protection/>
    </xf>
    <xf numFmtId="0" fontId="0" fillId="36" borderId="11" xfId="0" applyFont="1" applyFill="1" applyBorder="1" applyAlignment="1" applyProtection="1">
      <alignment horizontal="center" vertical="center" wrapText="1"/>
      <protection/>
    </xf>
    <xf numFmtId="0" fontId="0" fillId="36" borderId="0"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center" wrapText="1"/>
      <protection/>
    </xf>
    <xf numFmtId="0" fontId="0" fillId="34" borderId="14" xfId="0" applyFont="1" applyFill="1" applyBorder="1" applyAlignment="1" applyProtection="1">
      <alignment horizontal="left"/>
      <protection locked="0"/>
    </xf>
    <xf numFmtId="0" fontId="0" fillId="34" borderId="14" xfId="0" applyFill="1" applyBorder="1" applyAlignment="1" applyProtection="1">
      <alignment horizontal="left"/>
      <protection locked="0"/>
    </xf>
    <xf numFmtId="0" fontId="2" fillId="0" borderId="29" xfId="0" applyFont="1" applyFill="1" applyBorder="1" applyAlignment="1" applyProtection="1">
      <alignment horizontal="left" vertical="center" wrapText="1"/>
      <protection/>
    </xf>
    <xf numFmtId="0" fontId="0" fillId="0" borderId="16"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Alignment="1">
      <alignment wrapText="1"/>
    </xf>
    <xf numFmtId="0" fontId="0" fillId="0" borderId="12" xfId="0" applyBorder="1" applyAlignment="1">
      <alignment wrapText="1"/>
    </xf>
    <xf numFmtId="0" fontId="1" fillId="0" borderId="26"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 fillId="0" borderId="20" xfId="0" applyFont="1" applyFill="1" applyBorder="1" applyAlignment="1" applyProtection="1">
      <alignment horizontal="left" vertical="center"/>
      <protection/>
    </xf>
    <xf numFmtId="0" fontId="0" fillId="0" borderId="11"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2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1" fillId="0" borderId="11" xfId="0" applyFont="1" applyBorder="1" applyAlignment="1" applyProtection="1">
      <alignment horizontal="left"/>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38" fillId="34" borderId="17" xfId="0" applyFont="1" applyFill="1" applyBorder="1" applyAlignment="1" applyProtection="1">
      <alignment/>
      <protection/>
    </xf>
    <xf numFmtId="0" fontId="0" fillId="34" borderId="17" xfId="0" applyFont="1" applyFill="1" applyBorder="1" applyAlignment="1" applyProtection="1">
      <alignment/>
      <protection/>
    </xf>
    <xf numFmtId="0" fontId="6" fillId="0" borderId="26"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left"/>
      <protection locked="0"/>
    </xf>
    <xf numFmtId="49" fontId="0" fillId="34" borderId="17" xfId="0" applyNumberFormat="1" applyFont="1" applyFill="1" applyBorder="1" applyAlignment="1" applyProtection="1">
      <alignment horizontal="left"/>
      <protection locked="0"/>
    </xf>
    <xf numFmtId="49" fontId="0" fillId="34" borderId="20" xfId="0" applyNumberFormat="1" applyFont="1" applyFill="1" applyBorder="1" applyAlignment="1" applyProtection="1">
      <alignment horizontal="left"/>
      <protection locked="0"/>
    </xf>
    <xf numFmtId="0" fontId="28" fillId="34" borderId="31" xfId="0" applyFont="1" applyFill="1" applyBorder="1" applyAlignment="1" applyProtection="1">
      <alignment/>
      <protection/>
    </xf>
    <xf numFmtId="0" fontId="28" fillId="34" borderId="32" xfId="0" applyFont="1" applyFill="1" applyBorder="1" applyAlignment="1" applyProtection="1">
      <alignment/>
      <protection/>
    </xf>
    <xf numFmtId="0" fontId="28" fillId="34" borderId="33" xfId="0" applyFont="1" applyFill="1" applyBorder="1" applyAlignment="1" applyProtection="1">
      <alignment/>
      <protection/>
    </xf>
    <xf numFmtId="0" fontId="38" fillId="0" borderId="16" xfId="0" applyFont="1" applyBorder="1" applyAlignment="1">
      <alignment horizontal="left" vertical="center" wrapText="1"/>
    </xf>
    <xf numFmtId="0" fontId="0" fillId="0" borderId="16"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1" fillId="0" borderId="0" xfId="0" applyFont="1" applyBorder="1" applyAlignment="1" applyProtection="1">
      <alignment horizontal="center" wrapText="1"/>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0" fillId="34" borderId="26" xfId="0" applyFill="1" applyBorder="1" applyAlignment="1" applyProtection="1">
      <alignment horizontal="center"/>
      <protection/>
    </xf>
    <xf numFmtId="0" fontId="0" fillId="34" borderId="20" xfId="0" applyFill="1" applyBorder="1" applyAlignment="1" applyProtection="1">
      <alignment horizontal="center"/>
      <protection/>
    </xf>
    <xf numFmtId="0" fontId="34" fillId="0" borderId="11" xfId="0" applyNumberFormat="1" applyFont="1" applyFill="1" applyBorder="1" applyAlignment="1" applyProtection="1">
      <alignment vertical="center" wrapText="1"/>
      <protection/>
    </xf>
    <xf numFmtId="0" fontId="34" fillId="0" borderId="0" xfId="0" applyNumberFormat="1" applyFont="1" applyFill="1" applyBorder="1" applyAlignment="1" applyProtection="1">
      <alignment vertical="center" wrapText="1"/>
      <protection/>
    </xf>
    <xf numFmtId="0" fontId="34" fillId="0" borderId="12" xfId="0" applyNumberFormat="1"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0" fillId="0" borderId="22" xfId="0" applyFont="1" applyBorder="1" applyAlignment="1" applyProtection="1">
      <alignment horizontal="left"/>
      <protection locked="0"/>
    </xf>
    <xf numFmtId="0" fontId="0" fillId="0" borderId="21" xfId="0" applyFont="1" applyBorder="1" applyAlignment="1" applyProtection="1">
      <alignment horizontal="left"/>
      <protection/>
    </xf>
    <xf numFmtId="0" fontId="0" fillId="0" borderId="36" xfId="0" applyFont="1" applyBorder="1" applyAlignment="1" applyProtection="1">
      <alignment horizontal="left"/>
      <protection/>
    </xf>
    <xf numFmtId="0" fontId="0" fillId="0" borderId="0" xfId="0" applyFont="1" applyBorder="1" applyAlignment="1" applyProtection="1">
      <alignment horizontal="right"/>
      <protection/>
    </xf>
    <xf numFmtId="0" fontId="0" fillId="0" borderId="12" xfId="0" applyFont="1" applyBorder="1" applyAlignment="1" applyProtection="1">
      <alignment horizontal="right"/>
      <protection/>
    </xf>
    <xf numFmtId="0" fontId="0" fillId="34" borderId="26" xfId="0" applyFont="1" applyFill="1" applyBorder="1" applyAlignment="1" applyProtection="1">
      <alignment horizontal="left"/>
      <protection/>
    </xf>
    <xf numFmtId="0" fontId="0" fillId="34" borderId="17" xfId="0" applyFont="1" applyFill="1" applyBorder="1" applyAlignment="1" applyProtection="1">
      <alignment horizontal="left"/>
      <protection/>
    </xf>
    <xf numFmtId="0" fontId="32" fillId="0" borderId="29" xfId="0" applyFont="1" applyBorder="1" applyAlignment="1" applyProtection="1">
      <alignment horizontal="left" vertical="top" wrapText="1"/>
      <protection/>
    </xf>
    <xf numFmtId="0" fontId="97" fillId="0" borderId="16" xfId="0" applyFont="1" applyBorder="1" applyAlignment="1" applyProtection="1">
      <alignment horizontal="left" vertical="top" wrapText="1"/>
      <protection/>
    </xf>
    <xf numFmtId="0" fontId="97" fillId="0" borderId="10" xfId="0" applyFont="1" applyBorder="1" applyAlignment="1" applyProtection="1">
      <alignment horizontal="left" vertical="top" wrapText="1"/>
      <protection/>
    </xf>
    <xf numFmtId="0" fontId="97" fillId="0" borderId="11" xfId="0" applyFont="1" applyBorder="1" applyAlignment="1" applyProtection="1">
      <alignment horizontal="left" vertical="top" wrapText="1"/>
      <protection/>
    </xf>
    <xf numFmtId="0" fontId="1" fillId="34" borderId="26" xfId="0" applyFont="1" applyFill="1" applyBorder="1" applyAlignment="1" applyProtection="1">
      <alignment/>
      <protection/>
    </xf>
    <xf numFmtId="0" fontId="1" fillId="34" borderId="17" xfId="0" applyFont="1" applyFill="1" applyBorder="1" applyAlignment="1" applyProtection="1">
      <alignment/>
      <protection/>
    </xf>
    <xf numFmtId="0" fontId="1" fillId="34" borderId="20" xfId="0" applyFont="1" applyFill="1" applyBorder="1" applyAlignment="1" applyProtection="1">
      <alignment/>
      <protection/>
    </xf>
    <xf numFmtId="0" fontId="38" fillId="0" borderId="0" xfId="0" applyFont="1" applyBorder="1" applyAlignment="1" applyProtection="1">
      <alignment/>
      <protection/>
    </xf>
    <xf numFmtId="0" fontId="5" fillId="0" borderId="0" xfId="0" applyFont="1" applyAlignment="1" applyProtection="1">
      <alignment/>
      <protection/>
    </xf>
    <xf numFmtId="185" fontId="22" fillId="0" borderId="0" xfId="0" applyNumberFormat="1" applyFont="1" applyAlignment="1" applyProtection="1">
      <alignment horizontal="left" vertical="top" wrapText="1"/>
      <protection/>
    </xf>
    <xf numFmtId="49" fontId="0" fillId="0" borderId="0" xfId="0" applyNumberFormat="1" applyFill="1" applyBorder="1" applyAlignment="1" applyProtection="1">
      <alignment/>
      <protection locked="0"/>
    </xf>
    <xf numFmtId="0" fontId="26" fillId="0" borderId="0" xfId="0" applyFont="1" applyBorder="1" applyAlignment="1">
      <alignment vertical="center" wrapText="1"/>
    </xf>
    <xf numFmtId="0" fontId="38"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22" xfId="0" applyFont="1" applyFill="1" applyBorder="1" applyAlignment="1" applyProtection="1">
      <alignment horizontal="left" shrinkToFit="1"/>
      <protection locked="0"/>
    </xf>
    <xf numFmtId="0" fontId="22" fillId="0" borderId="0" xfId="0" applyFont="1" applyFill="1" applyBorder="1" applyAlignment="1" applyProtection="1">
      <alignment vertical="top" wrapText="1"/>
      <protection/>
    </xf>
    <xf numFmtId="0" fontId="13" fillId="0" borderId="0" xfId="43" applyFill="1" applyBorder="1" applyAlignment="1" applyProtection="1">
      <alignment/>
      <protection locked="0"/>
    </xf>
    <xf numFmtId="49" fontId="0" fillId="34" borderId="26" xfId="0" applyNumberFormat="1" applyFont="1" applyFill="1" applyBorder="1" applyAlignment="1" applyProtection="1">
      <alignment horizontal="center"/>
      <protection locked="0"/>
    </xf>
    <xf numFmtId="49" fontId="0" fillId="34" borderId="20" xfId="0" applyNumberFormat="1" applyFill="1" applyBorder="1" applyAlignment="1" applyProtection="1">
      <alignment horizontal="center"/>
      <protection locked="0"/>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2" xfId="0" applyFont="1" applyFill="1" applyBorder="1" applyAlignment="1" applyProtection="1">
      <alignment vertical="center"/>
      <protection/>
    </xf>
    <xf numFmtId="49" fontId="24" fillId="0" borderId="0" xfId="0" applyNumberFormat="1" applyFont="1" applyFill="1" applyBorder="1" applyAlignment="1">
      <alignment horizontal="center" vertical="center"/>
    </xf>
    <xf numFmtId="0" fontId="0" fillId="0" borderId="22" xfId="0" applyFont="1" applyFill="1" applyBorder="1" applyAlignment="1" applyProtection="1">
      <alignment horizontal="left" wrapText="1"/>
      <protection locked="0"/>
    </xf>
    <xf numFmtId="0" fontId="38"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3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49" fontId="33" fillId="0" borderId="0" xfId="0" applyNumberFormat="1" applyFont="1" applyFill="1" applyBorder="1" applyAlignment="1">
      <alignment horizontal="center" vertical="center"/>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30" fillId="0" borderId="0" xfId="0" applyFont="1" applyBorder="1" applyAlignment="1">
      <alignment wrapText="1"/>
    </xf>
    <xf numFmtId="0" fontId="0" fillId="0" borderId="37"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38" fillId="0" borderId="0" xfId="0" applyFont="1" applyFill="1" applyBorder="1" applyAlignment="1" applyProtection="1">
      <alignment/>
      <protection/>
    </xf>
    <xf numFmtId="0" fontId="0" fillId="0" borderId="0" xfId="0" applyFont="1" applyFill="1" applyBorder="1" applyAlignment="1" applyProtection="1">
      <alignment/>
      <protection/>
    </xf>
    <xf numFmtId="0" fontId="96"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43" fillId="0" borderId="26" xfId="0" applyFont="1" applyFill="1" applyBorder="1" applyAlignment="1" applyProtection="1">
      <alignment horizontal="center" wrapText="1"/>
      <protection/>
    </xf>
    <xf numFmtId="0" fontId="31" fillId="0" borderId="17" xfId="0" applyFont="1" applyFill="1" applyBorder="1" applyAlignment="1" applyProtection="1">
      <alignment horizontal="center" wrapText="1"/>
      <protection/>
    </xf>
    <xf numFmtId="0" fontId="31" fillId="0" borderId="20" xfId="0" applyFont="1" applyFill="1" applyBorder="1" applyAlignment="1" applyProtection="1">
      <alignment horizontal="center" wrapText="1"/>
      <protection/>
    </xf>
    <xf numFmtId="0" fontId="1" fillId="0" borderId="29" xfId="0" applyFont="1" applyFill="1" applyBorder="1" applyAlignment="1" applyProtection="1">
      <alignment horizontal="left" vertical="center"/>
      <protection/>
    </xf>
    <xf numFmtId="0" fontId="98" fillId="33" borderId="0" xfId="0" applyFont="1" applyFill="1" applyAlignment="1" applyProtection="1">
      <alignment horizontal="center" vertical="center"/>
      <protection/>
    </xf>
    <xf numFmtId="49" fontId="99" fillId="0" borderId="0" xfId="0" applyNumberFormat="1" applyFont="1" applyFill="1" applyBorder="1" applyAlignment="1">
      <alignment horizontal="left" vertical="center"/>
    </xf>
    <xf numFmtId="49" fontId="100" fillId="0" borderId="0" xfId="0" applyNumberFormat="1" applyFont="1" applyFill="1" applyBorder="1" applyAlignment="1">
      <alignment horizontal="left" vertical="center"/>
    </xf>
    <xf numFmtId="0" fontId="101" fillId="33" borderId="0" xfId="0" applyFont="1" applyFill="1" applyBorder="1" applyAlignment="1" applyProtection="1">
      <alignment horizontal="center" vertical="center"/>
      <protection/>
    </xf>
    <xf numFmtId="0" fontId="0" fillId="3" borderId="26" xfId="0" applyFont="1" applyFill="1" applyBorder="1" applyAlignment="1" applyProtection="1">
      <alignment horizontal="left" vertical="center"/>
      <protection/>
    </xf>
    <xf numFmtId="0" fontId="0" fillId="3" borderId="17" xfId="0" applyFont="1" applyFill="1" applyBorder="1" applyAlignment="1" applyProtection="1">
      <alignment horizontal="left" vertical="center"/>
      <protection/>
    </xf>
    <xf numFmtId="0" fontId="0" fillId="3" borderId="20" xfId="0" applyFont="1" applyFill="1" applyBorder="1" applyAlignment="1" applyProtection="1">
      <alignment horizontal="left" vertical="center"/>
      <protection/>
    </xf>
    <xf numFmtId="0" fontId="102" fillId="33" borderId="16" xfId="0" applyFont="1" applyFill="1" applyBorder="1" applyAlignment="1">
      <alignment horizontal="center" vertical="center"/>
    </xf>
    <xf numFmtId="0" fontId="102" fillId="33"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2</xdr:row>
      <xdr:rowOff>28575</xdr:rowOff>
    </xdr:from>
    <xdr:to>
      <xdr:col>3</xdr:col>
      <xdr:colOff>0</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66725" y="419100"/>
          <a:ext cx="1485900" cy="1104900"/>
        </a:xfrm>
        <a:prstGeom prst="rect">
          <a:avLst/>
        </a:prstGeom>
        <a:noFill/>
        <a:ln w="9525" cmpd="sng">
          <a:noFill/>
        </a:ln>
      </xdr:spPr>
    </xdr:pic>
    <xdr:clientData/>
  </xdr:twoCellAnchor>
  <xdr:twoCellAnchor>
    <xdr:from>
      <xdr:col>5</xdr:col>
      <xdr:colOff>400050</xdr:colOff>
      <xdr:row>2</xdr:row>
      <xdr:rowOff>152400</xdr:rowOff>
    </xdr:from>
    <xdr:to>
      <xdr:col>7</xdr:col>
      <xdr:colOff>523875</xdr:colOff>
      <xdr:row>6</xdr:row>
      <xdr:rowOff>47625</xdr:rowOff>
    </xdr:to>
    <xdr:pic>
      <xdr:nvPicPr>
        <xdr:cNvPr id="2" name="Picture 15"/>
        <xdr:cNvPicPr preferRelativeResize="1">
          <a:picLocks noChangeAspect="1"/>
        </xdr:cNvPicPr>
      </xdr:nvPicPr>
      <xdr:blipFill>
        <a:blip r:embed="rId2"/>
        <a:stretch>
          <a:fillRect/>
        </a:stretch>
      </xdr:blipFill>
      <xdr:spPr>
        <a:xfrm>
          <a:off x="4438650" y="542925"/>
          <a:ext cx="15621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T176"/>
  <sheetViews>
    <sheetView showGridLines="0" tabSelected="1" workbookViewId="0" topLeftCell="B1">
      <selection activeCell="E13" sqref="D12:F13"/>
    </sheetView>
  </sheetViews>
  <sheetFormatPr defaultColWidth="9.140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28" customWidth="1"/>
    <col min="18" max="18" width="9.140625" style="2" customWidth="1"/>
  </cols>
  <sheetData>
    <row r="1" spans="1:16" ht="18">
      <c r="A1" s="359">
        <v>2019</v>
      </c>
      <c r="B1" s="359"/>
      <c r="C1" s="366" t="s">
        <v>187</v>
      </c>
      <c r="D1" s="366"/>
      <c r="E1" s="366"/>
      <c r="F1" s="366"/>
      <c r="G1" s="366"/>
      <c r="H1" s="366"/>
      <c r="I1" s="362" t="s">
        <v>169</v>
      </c>
      <c r="J1" s="355" t="s">
        <v>198</v>
      </c>
      <c r="K1" s="356"/>
      <c r="L1" s="356"/>
      <c r="M1" s="356"/>
      <c r="N1" s="356"/>
      <c r="O1" s="357"/>
      <c r="P1" s="95" t="s">
        <v>186</v>
      </c>
    </row>
    <row r="2" spans="1:15" ht="12.75" customHeight="1">
      <c r="A2" s="359"/>
      <c r="B2" s="359"/>
      <c r="C2" s="367"/>
      <c r="D2" s="367"/>
      <c r="E2" s="367"/>
      <c r="F2" s="367"/>
      <c r="G2" s="367"/>
      <c r="H2" s="367"/>
      <c r="I2" s="362"/>
      <c r="J2" s="333" t="s">
        <v>199</v>
      </c>
      <c r="K2" s="334"/>
      <c r="L2" s="334"/>
      <c r="M2" s="334"/>
      <c r="N2" s="334"/>
      <c r="O2" s="335"/>
    </row>
    <row r="3" spans="1:15" ht="15" customHeight="1">
      <c r="A3" s="144"/>
      <c r="B3" s="86"/>
      <c r="C3" s="86"/>
      <c r="D3" s="342"/>
      <c r="E3" s="342"/>
      <c r="F3" s="342"/>
      <c r="G3" s="342"/>
      <c r="H3" s="342"/>
      <c r="I3" s="362"/>
      <c r="J3" s="336"/>
      <c r="K3" s="337"/>
      <c r="L3" s="337"/>
      <c r="M3" s="337"/>
      <c r="N3" s="337"/>
      <c r="O3" s="338"/>
    </row>
    <row r="4" spans="1:15" ht="15" customHeight="1">
      <c r="A4" s="144"/>
      <c r="B4" s="328"/>
      <c r="C4" s="328"/>
      <c r="D4" s="328"/>
      <c r="E4" s="328"/>
      <c r="F4" s="328"/>
      <c r="G4" s="328"/>
      <c r="H4" s="328"/>
      <c r="I4" s="362"/>
      <c r="J4" s="358"/>
      <c r="K4" s="220"/>
      <c r="L4" s="220"/>
      <c r="M4" s="220"/>
      <c r="N4" s="220"/>
      <c r="O4" s="221"/>
    </row>
    <row r="5" spans="1:15" ht="15" customHeight="1">
      <c r="A5" s="144"/>
      <c r="C5" s="94"/>
      <c r="D5" s="360" t="s">
        <v>189</v>
      </c>
      <c r="E5" s="361"/>
      <c r="F5" s="361"/>
      <c r="G5" s="361"/>
      <c r="H5" s="361"/>
      <c r="I5" s="362"/>
      <c r="J5" s="339" t="s">
        <v>200</v>
      </c>
      <c r="K5" s="340"/>
      <c r="L5" s="340"/>
      <c r="M5" s="340"/>
      <c r="N5" s="340"/>
      <c r="O5" s="341"/>
    </row>
    <row r="6" spans="1:9" ht="15" customHeight="1">
      <c r="A6" s="144"/>
      <c r="B6" s="90"/>
      <c r="C6" s="90"/>
      <c r="D6" s="227" t="s">
        <v>188</v>
      </c>
      <c r="E6" s="228"/>
      <c r="F6" s="228"/>
      <c r="G6" s="228"/>
      <c r="H6" s="228"/>
      <c r="I6" s="362"/>
    </row>
    <row r="7" spans="1:15" ht="15" customHeight="1">
      <c r="A7" s="144"/>
      <c r="I7" s="96"/>
      <c r="J7" s="219" t="s">
        <v>201</v>
      </c>
      <c r="K7" s="220"/>
      <c r="L7" s="220"/>
      <c r="M7" s="220"/>
      <c r="N7" s="220"/>
      <c r="O7" s="221"/>
    </row>
    <row r="8" spans="1:15" ht="18" customHeight="1">
      <c r="A8" s="145"/>
      <c r="B8" s="84"/>
      <c r="C8" s="84"/>
      <c r="I8" s="96"/>
      <c r="J8" s="222" t="s">
        <v>202</v>
      </c>
      <c r="K8" s="223"/>
      <c r="L8" s="223"/>
      <c r="M8" s="223"/>
      <c r="N8" s="223"/>
      <c r="O8" s="224"/>
    </row>
    <row r="9" spans="1:15" ht="17.25" customHeight="1">
      <c r="A9" s="146"/>
      <c r="B9" s="57"/>
      <c r="C9" s="363" t="s">
        <v>190</v>
      </c>
      <c r="D9" s="364"/>
      <c r="E9" s="364"/>
      <c r="F9" s="364"/>
      <c r="G9" s="364"/>
      <c r="H9" s="365"/>
      <c r="I9" s="111"/>
      <c r="J9" s="231"/>
      <c r="K9" s="223"/>
      <c r="L9" s="223"/>
      <c r="M9" s="223"/>
      <c r="N9" s="223"/>
      <c r="O9" s="224"/>
    </row>
    <row r="10" spans="1:15" ht="12.75" customHeight="1">
      <c r="A10" s="146"/>
      <c r="B10" s="57"/>
      <c r="E10" s="16"/>
      <c r="F10" s="16"/>
      <c r="I10" s="149"/>
      <c r="J10" s="231"/>
      <c r="K10" s="223"/>
      <c r="L10" s="223"/>
      <c r="M10" s="223"/>
      <c r="N10" s="223"/>
      <c r="O10" s="224"/>
    </row>
    <row r="11" spans="1:15" ht="15" customHeight="1">
      <c r="A11" s="146"/>
      <c r="B11" s="57"/>
      <c r="C11" s="160" t="s">
        <v>147</v>
      </c>
      <c r="D11" s="247"/>
      <c r="E11" s="248"/>
      <c r="F11" s="248"/>
      <c r="G11" s="244" t="s">
        <v>194</v>
      </c>
      <c r="H11" s="245"/>
      <c r="I11" s="246"/>
      <c r="J11" s="231"/>
      <c r="K11" s="223"/>
      <c r="L11" s="223"/>
      <c r="M11" s="223"/>
      <c r="N11" s="223"/>
      <c r="O11" s="224"/>
    </row>
    <row r="12" spans="1:15" ht="15" customHeight="1">
      <c r="A12" s="146"/>
      <c r="B12" s="83"/>
      <c r="C12" s="160" t="s">
        <v>10</v>
      </c>
      <c r="D12" s="247"/>
      <c r="E12" s="248"/>
      <c r="F12" s="248"/>
      <c r="G12" s="244"/>
      <c r="H12" s="245"/>
      <c r="I12" s="246"/>
      <c r="J12" s="325"/>
      <c r="K12" s="326"/>
      <c r="L12" s="326"/>
      <c r="M12" s="326"/>
      <c r="N12" s="326"/>
      <c r="O12" s="327"/>
    </row>
    <row r="13" spans="1:15" ht="15" customHeight="1">
      <c r="A13" s="146"/>
      <c r="B13" s="83"/>
      <c r="C13" s="160" t="s">
        <v>11</v>
      </c>
      <c r="D13" s="158"/>
      <c r="E13" s="193" t="s">
        <v>191</v>
      </c>
      <c r="F13" s="159"/>
      <c r="G13" s="244"/>
      <c r="H13" s="245"/>
      <c r="I13" s="246"/>
      <c r="J13" s="255" t="s">
        <v>116</v>
      </c>
      <c r="K13" s="256"/>
      <c r="L13" s="256"/>
      <c r="M13" s="256"/>
      <c r="N13" s="256"/>
      <c r="O13" s="257"/>
    </row>
    <row r="14" spans="1:15" ht="15" customHeight="1">
      <c r="A14" s="146"/>
      <c r="B14" s="83"/>
      <c r="C14" s="160" t="s">
        <v>53</v>
      </c>
      <c r="D14" s="216"/>
      <c r="E14" s="217"/>
      <c r="F14" s="218"/>
      <c r="G14" s="244"/>
      <c r="H14" s="245"/>
      <c r="I14" s="246"/>
      <c r="J14" s="261" t="s">
        <v>174</v>
      </c>
      <c r="K14" s="262"/>
      <c r="L14" s="262"/>
      <c r="M14" s="262"/>
      <c r="N14" s="262"/>
      <c r="O14" s="263"/>
    </row>
    <row r="15" spans="1:15" ht="15" customHeight="1">
      <c r="A15" s="146"/>
      <c r="B15" s="330" t="s">
        <v>192</v>
      </c>
      <c r="C15" s="331"/>
      <c r="D15" s="216"/>
      <c r="E15" s="229"/>
      <c r="F15" s="230"/>
      <c r="G15" s="244"/>
      <c r="H15" s="245"/>
      <c r="I15" s="246"/>
      <c r="J15" s="249" t="s">
        <v>197</v>
      </c>
      <c r="K15" s="250"/>
      <c r="L15" s="250"/>
      <c r="M15" s="250"/>
      <c r="N15" s="250"/>
      <c r="O15" s="251"/>
    </row>
    <row r="16" spans="1:15" ht="15" customHeight="1">
      <c r="A16" s="146"/>
      <c r="B16" s="332" t="s">
        <v>193</v>
      </c>
      <c r="C16" s="331"/>
      <c r="D16" s="216"/>
      <c r="E16" s="229"/>
      <c r="F16" s="230"/>
      <c r="G16" s="264"/>
      <c r="H16" s="265"/>
      <c r="I16" s="266"/>
      <c r="J16" s="252"/>
      <c r="K16" s="253"/>
      <c r="L16" s="253"/>
      <c r="M16" s="253"/>
      <c r="N16" s="253"/>
      <c r="O16" s="254"/>
    </row>
    <row r="17" spans="1:15" ht="15" customHeight="1">
      <c r="A17" s="146"/>
      <c r="B17" s="83"/>
      <c r="C17" s="161" t="s">
        <v>34</v>
      </c>
      <c r="D17" s="216"/>
      <c r="E17" s="229"/>
      <c r="F17" s="230"/>
      <c r="G17" s="133"/>
      <c r="H17" s="165"/>
      <c r="I17" s="128" t="s">
        <v>195</v>
      </c>
      <c r="J17" s="252"/>
      <c r="K17" s="253"/>
      <c r="L17" s="253"/>
      <c r="M17" s="253"/>
      <c r="N17" s="253"/>
      <c r="O17" s="254"/>
    </row>
    <row r="18" spans="1:15" ht="15" customHeight="1">
      <c r="A18" s="146"/>
      <c r="B18" s="83"/>
      <c r="C18" s="161" t="s">
        <v>148</v>
      </c>
      <c r="D18" s="216"/>
      <c r="E18" s="229"/>
      <c r="F18" s="230"/>
      <c r="J18" s="252"/>
      <c r="K18" s="253"/>
      <c r="L18" s="253"/>
      <c r="M18" s="253"/>
      <c r="N18" s="253"/>
      <c r="O18" s="254"/>
    </row>
    <row r="19" spans="1:15" ht="15" customHeight="1">
      <c r="A19" s="146"/>
      <c r="B19" s="83"/>
      <c r="C19" s="161"/>
      <c r="D19" s="216"/>
      <c r="E19" s="229"/>
      <c r="F19" s="230"/>
      <c r="J19" s="252"/>
      <c r="K19" s="253"/>
      <c r="L19" s="253"/>
      <c r="M19" s="253"/>
      <c r="N19" s="253"/>
      <c r="O19" s="254"/>
    </row>
    <row r="20" spans="1:15" ht="17.25" customHeight="1">
      <c r="A20" s="146"/>
      <c r="B20" s="83"/>
      <c r="C20" s="161"/>
      <c r="D20" s="216"/>
      <c r="E20" s="229"/>
      <c r="F20" s="230"/>
      <c r="J20" s="252"/>
      <c r="K20" s="253"/>
      <c r="L20" s="253"/>
      <c r="M20" s="253"/>
      <c r="N20" s="253"/>
      <c r="O20" s="254"/>
    </row>
    <row r="21" spans="1:15" ht="15" customHeight="1">
      <c r="A21" s="146"/>
      <c r="B21" s="162"/>
      <c r="C21" s="194"/>
      <c r="D21" s="271"/>
      <c r="E21" s="272"/>
      <c r="F21" s="273"/>
      <c r="J21" s="288" t="s">
        <v>175</v>
      </c>
      <c r="K21" s="289"/>
      <c r="L21" s="289"/>
      <c r="M21" s="289"/>
      <c r="N21" s="289"/>
      <c r="O21" s="290"/>
    </row>
    <row r="22" spans="1:15" ht="15" customHeight="1">
      <c r="A22" s="146"/>
      <c r="B22" s="162"/>
      <c r="C22" s="163"/>
      <c r="D22" s="271"/>
      <c r="E22" s="272"/>
      <c r="F22" s="273"/>
      <c r="J22" s="288"/>
      <c r="K22" s="289"/>
      <c r="L22" s="289"/>
      <c r="M22" s="289"/>
      <c r="N22" s="289"/>
      <c r="O22" s="290"/>
    </row>
    <row r="23" spans="1:15" ht="15" customHeight="1">
      <c r="A23" s="146"/>
      <c r="B23" s="162"/>
      <c r="C23" s="164"/>
      <c r="D23" s="247"/>
      <c r="E23" s="247"/>
      <c r="F23" s="247"/>
      <c r="H23" s="286"/>
      <c r="I23" s="287"/>
      <c r="J23" s="288"/>
      <c r="K23" s="289"/>
      <c r="L23" s="289"/>
      <c r="M23" s="289"/>
      <c r="N23" s="289"/>
      <c r="O23" s="290"/>
    </row>
    <row r="24" spans="1:15" ht="12.75">
      <c r="A24" s="146"/>
      <c r="B24" s="37"/>
      <c r="C24" s="129">
        <f>IF(AND(F13&gt;1,F13&lt;2012),"As your last certificate was before 2012, we may contact you for extra information","")</f>
      </c>
      <c r="D24" s="31"/>
      <c r="E24" s="31"/>
      <c r="F24" s="31"/>
      <c r="J24" s="291" t="s">
        <v>173</v>
      </c>
      <c r="K24" s="292"/>
      <c r="L24" s="292"/>
      <c r="M24" s="292"/>
      <c r="N24" s="292"/>
      <c r="O24" s="293"/>
    </row>
    <row r="25" spans="1:15" ht="15.75" customHeight="1">
      <c r="A25" s="146"/>
      <c r="B25" s="181" t="s">
        <v>196</v>
      </c>
      <c r="C25" s="180"/>
      <c r="D25" s="182"/>
      <c r="E25" s="182"/>
      <c r="F25" s="182"/>
      <c r="G25" s="180"/>
      <c r="H25" s="180"/>
      <c r="I25" s="180"/>
      <c r="J25" s="294"/>
      <c r="K25" s="295"/>
      <c r="L25" s="295"/>
      <c r="M25" s="295"/>
      <c r="N25" s="295"/>
      <c r="O25" s="296"/>
    </row>
    <row r="26" spans="1:15" ht="13.5" thickBot="1">
      <c r="A26" s="146"/>
      <c r="B26" s="37"/>
      <c r="C26" s="31"/>
      <c r="D26" s="31"/>
      <c r="E26" s="31"/>
      <c r="F26" s="31"/>
      <c r="J26" s="179"/>
      <c r="K26" s="179"/>
      <c r="L26" s="179"/>
      <c r="M26" s="179"/>
      <c r="N26" s="179"/>
      <c r="O26" s="179"/>
    </row>
    <row r="27" spans="1:15" ht="15" customHeight="1">
      <c r="A27" s="146"/>
      <c r="B27" s="274" t="s">
        <v>205</v>
      </c>
      <c r="C27" s="275"/>
      <c r="D27" s="275"/>
      <c r="E27" s="275"/>
      <c r="F27" s="275"/>
      <c r="G27" s="276"/>
      <c r="J27" s="304" t="s">
        <v>203</v>
      </c>
      <c r="K27" s="305"/>
      <c r="L27" s="305"/>
      <c r="M27" s="305"/>
      <c r="N27" s="305"/>
      <c r="O27" s="306"/>
    </row>
    <row r="28" spans="1:15" ht="12.75" customHeight="1">
      <c r="A28" s="146"/>
      <c r="B28" s="195" t="s">
        <v>206</v>
      </c>
      <c r="C28" s="16"/>
      <c r="D28" s="277" t="s">
        <v>213</v>
      </c>
      <c r="E28" s="278"/>
      <c r="F28" s="278"/>
      <c r="G28" s="279"/>
      <c r="J28" s="307"/>
      <c r="K28" s="233"/>
      <c r="L28" s="233"/>
      <c r="M28" s="233"/>
      <c r="N28" s="233"/>
      <c r="O28" s="234"/>
    </row>
    <row r="29" spans="1:15" ht="13.5" customHeight="1">
      <c r="A29" s="146"/>
      <c r="B29" s="195" t="s">
        <v>207</v>
      </c>
      <c r="C29" s="16"/>
      <c r="D29" s="280" t="s">
        <v>214</v>
      </c>
      <c r="E29" s="280"/>
      <c r="F29" s="280"/>
      <c r="G29" s="281"/>
      <c r="J29" s="307"/>
      <c r="K29" s="233"/>
      <c r="L29" s="233"/>
      <c r="M29" s="233"/>
      <c r="N29" s="233"/>
      <c r="O29" s="234"/>
    </row>
    <row r="30" spans="1:15" ht="12.75" customHeight="1">
      <c r="A30" s="146"/>
      <c r="B30" s="195" t="s">
        <v>208</v>
      </c>
      <c r="C30" s="16"/>
      <c r="D30" s="280" t="s">
        <v>215</v>
      </c>
      <c r="E30" s="280"/>
      <c r="F30" s="280"/>
      <c r="G30" s="281"/>
      <c r="H30" s="99"/>
      <c r="I30" s="99"/>
      <c r="J30" s="232" t="s">
        <v>204</v>
      </c>
      <c r="K30" s="233"/>
      <c r="L30" s="233"/>
      <c r="M30" s="233"/>
      <c r="N30" s="233"/>
      <c r="O30" s="234"/>
    </row>
    <row r="31" spans="1:18" s="23" customFormat="1" ht="14.25" customHeight="1">
      <c r="A31" s="147"/>
      <c r="B31" s="195" t="s">
        <v>209</v>
      </c>
      <c r="C31" s="1"/>
      <c r="D31" s="280" t="s">
        <v>216</v>
      </c>
      <c r="E31" s="280"/>
      <c r="F31" s="280"/>
      <c r="G31" s="281"/>
      <c r="H31" s="97"/>
      <c r="I31" s="97"/>
      <c r="J31" s="235"/>
      <c r="K31" s="236"/>
      <c r="L31" s="236"/>
      <c r="M31" s="236"/>
      <c r="N31" s="236"/>
      <c r="O31" s="237"/>
      <c r="P31" s="58"/>
      <c r="Q31" s="58"/>
      <c r="R31" s="59"/>
    </row>
    <row r="32" spans="1:18" s="23" customFormat="1" ht="14.25" customHeight="1">
      <c r="A32" s="147"/>
      <c r="B32" s="195" t="s">
        <v>210</v>
      </c>
      <c r="C32" s="1"/>
      <c r="D32" s="280" t="s">
        <v>217</v>
      </c>
      <c r="E32" s="280"/>
      <c r="F32" s="280"/>
      <c r="G32" s="281"/>
      <c r="H32" s="97"/>
      <c r="I32" s="97"/>
      <c r="J32" s="131"/>
      <c r="K32" s="131"/>
      <c r="L32" s="131"/>
      <c r="M32" s="131"/>
      <c r="N32" s="131"/>
      <c r="O32" s="131"/>
      <c r="P32" s="58"/>
      <c r="Q32" s="58"/>
      <c r="R32" s="59"/>
    </row>
    <row r="33" spans="1:18" s="23" customFormat="1" ht="14.25" customHeight="1">
      <c r="A33" s="147"/>
      <c r="B33" s="195" t="s">
        <v>211</v>
      </c>
      <c r="C33" s="1"/>
      <c r="D33" s="280" t="s">
        <v>218</v>
      </c>
      <c r="E33" s="280"/>
      <c r="F33" s="280"/>
      <c r="G33" s="281"/>
      <c r="H33" s="97"/>
      <c r="I33" s="97"/>
      <c r="J33" s="238"/>
      <c r="K33" s="238"/>
      <c r="L33" s="238"/>
      <c r="M33" s="130"/>
      <c r="N33" s="130"/>
      <c r="O33" s="130"/>
      <c r="P33" s="58"/>
      <c r="Q33" s="58"/>
      <c r="R33" s="59"/>
    </row>
    <row r="34" spans="1:18" s="23" customFormat="1" ht="13.5" customHeight="1" thickBot="1">
      <c r="A34" s="147"/>
      <c r="B34" s="196" t="s">
        <v>212</v>
      </c>
      <c r="C34" s="114"/>
      <c r="D34" s="298" t="s">
        <v>219</v>
      </c>
      <c r="E34" s="298"/>
      <c r="F34" s="298"/>
      <c r="G34" s="299"/>
      <c r="H34" s="97"/>
      <c r="I34" s="97"/>
      <c r="J34" s="345">
        <f>IF(B165&gt;0,"You have declared hull/appendage/rig changes. To avoid delays, please check all relevant data has been supplied","")</f>
      </c>
      <c r="K34" s="345"/>
      <c r="L34" s="345"/>
      <c r="M34" s="345"/>
      <c r="N34" s="345"/>
      <c r="O34" s="345"/>
      <c r="P34" s="58"/>
      <c r="Q34" s="58"/>
      <c r="R34" s="59"/>
    </row>
    <row r="35" spans="1:18" s="23" customFormat="1" ht="13.5" customHeight="1">
      <c r="A35" s="147"/>
      <c r="B35" s="21"/>
      <c r="C35" s="1"/>
      <c r="D35" s="31"/>
      <c r="E35" s="31"/>
      <c r="F35" s="31"/>
      <c r="G35" s="31"/>
      <c r="H35" s="97"/>
      <c r="I35" s="97"/>
      <c r="J35" s="345"/>
      <c r="K35" s="345"/>
      <c r="L35" s="345"/>
      <c r="M35" s="345"/>
      <c r="N35" s="345"/>
      <c r="O35" s="345"/>
      <c r="P35" s="58"/>
      <c r="Q35" s="58"/>
      <c r="R35" s="59"/>
    </row>
    <row r="36" spans="1:15" ht="41.25" customHeight="1">
      <c r="A36" s="146"/>
      <c r="B36" s="29"/>
      <c r="C36" s="109"/>
      <c r="D36" s="269" t="s">
        <v>220</v>
      </c>
      <c r="E36" s="270"/>
      <c r="F36" s="197" t="s">
        <v>221</v>
      </c>
      <c r="G36" s="225">
        <f>D120</f>
        <v>0</v>
      </c>
      <c r="H36" s="226"/>
      <c r="I36" s="258" t="s">
        <v>222</v>
      </c>
      <c r="J36" s="259"/>
      <c r="K36" s="23"/>
      <c r="L36" s="23"/>
      <c r="M36" s="23"/>
      <c r="N36" s="23"/>
      <c r="O36" s="23"/>
    </row>
    <row r="37" spans="1:6" ht="14.25">
      <c r="A37" s="146"/>
      <c r="C37" s="37"/>
      <c r="D37" s="198" t="s">
        <v>223</v>
      </c>
      <c r="E37" s="199" t="s">
        <v>224</v>
      </c>
      <c r="F37" s="150" t="s">
        <v>225</v>
      </c>
    </row>
    <row r="38" spans="1:9" ht="12.75" customHeight="1">
      <c r="A38" s="146"/>
      <c r="B38" s="24"/>
      <c r="C38" s="175"/>
      <c r="D38" s="213" t="s">
        <v>263</v>
      </c>
      <c r="E38" s="212" t="s">
        <v>262</v>
      </c>
      <c r="F38" s="200" t="s">
        <v>226</v>
      </c>
      <c r="G38" s="32"/>
      <c r="H38" s="32"/>
      <c r="I38" s="32"/>
    </row>
    <row r="39" spans="1:10" ht="12.75" customHeight="1">
      <c r="A39" s="146"/>
      <c r="B39" s="6" t="s">
        <v>32</v>
      </c>
      <c r="C39" s="7" t="s">
        <v>49</v>
      </c>
      <c r="D39" s="151"/>
      <c r="E39" s="168"/>
      <c r="F39" s="302" t="s">
        <v>228</v>
      </c>
      <c r="G39" s="303"/>
      <c r="H39" s="267" t="s">
        <v>227</v>
      </c>
      <c r="I39" s="268"/>
      <c r="J39" s="126"/>
    </row>
    <row r="40" spans="1:9" ht="12.75" customHeight="1">
      <c r="A40" s="146"/>
      <c r="B40" s="6"/>
      <c r="C40" s="7" t="s">
        <v>12</v>
      </c>
      <c r="D40" s="151"/>
      <c r="E40" s="168"/>
      <c r="G40" s="38"/>
      <c r="H40" s="38"/>
      <c r="I40" s="38"/>
    </row>
    <row r="41" spans="1:15" ht="12.75" customHeight="1">
      <c r="A41" s="146"/>
      <c r="B41" s="6"/>
      <c r="C41" s="7" t="s">
        <v>15</v>
      </c>
      <c r="D41" s="151"/>
      <c r="E41" s="168"/>
      <c r="G41" s="308" t="s">
        <v>229</v>
      </c>
      <c r="H41" s="309"/>
      <c r="I41" s="309"/>
      <c r="J41" s="309"/>
      <c r="K41" s="309"/>
      <c r="L41" s="309"/>
      <c r="M41" s="309"/>
      <c r="N41" s="309"/>
      <c r="O41" s="310"/>
    </row>
    <row r="42" spans="1:15" ht="12.75">
      <c r="A42" s="146"/>
      <c r="B42" s="6"/>
      <c r="C42" s="7" t="s">
        <v>16</v>
      </c>
      <c r="D42" s="151"/>
      <c r="E42" s="168"/>
      <c r="G42" s="201" t="s">
        <v>230</v>
      </c>
      <c r="H42" s="112"/>
      <c r="I42" s="112"/>
      <c r="J42" s="112"/>
      <c r="K42" s="112"/>
      <c r="L42" s="112"/>
      <c r="M42" s="112"/>
      <c r="N42" s="112"/>
      <c r="O42" s="113"/>
    </row>
    <row r="43" spans="1:15" ht="12.75">
      <c r="A43" s="146"/>
      <c r="B43" s="6"/>
      <c r="C43" s="7" t="s">
        <v>13</v>
      </c>
      <c r="D43" s="151"/>
      <c r="E43" s="168"/>
      <c r="G43" s="346"/>
      <c r="H43" s="347"/>
      <c r="I43" s="347"/>
      <c r="J43" s="347"/>
      <c r="K43" s="347"/>
      <c r="L43" s="347"/>
      <c r="M43" s="347"/>
      <c r="N43" s="347"/>
      <c r="O43" s="347"/>
    </row>
    <row r="44" spans="1:15" ht="12.75" customHeight="1">
      <c r="A44" s="146"/>
      <c r="B44" s="6"/>
      <c r="C44" s="7" t="s">
        <v>14</v>
      </c>
      <c r="D44" s="151"/>
      <c r="E44" s="168"/>
      <c r="G44" s="348"/>
      <c r="H44" s="349"/>
      <c r="I44" s="349"/>
      <c r="J44" s="349"/>
      <c r="K44" s="349"/>
      <c r="L44" s="349"/>
      <c r="M44" s="349"/>
      <c r="N44" s="349"/>
      <c r="O44" s="350"/>
    </row>
    <row r="45" spans="1:15" ht="12.75" customHeight="1">
      <c r="A45" s="146"/>
      <c r="B45" s="6"/>
      <c r="C45" s="7" t="s">
        <v>48</v>
      </c>
      <c r="D45" s="152"/>
      <c r="E45" s="168"/>
      <c r="F45" s="22" t="s">
        <v>156</v>
      </c>
      <c r="G45" s="297"/>
      <c r="H45" s="240"/>
      <c r="I45" s="240"/>
      <c r="J45" s="240"/>
      <c r="K45" s="240"/>
      <c r="L45" s="240"/>
      <c r="M45" s="240"/>
      <c r="N45" s="240"/>
      <c r="O45" s="241"/>
    </row>
    <row r="46" spans="1:15" ht="12.75">
      <c r="A46" s="146"/>
      <c r="C46" s="30" t="s">
        <v>117</v>
      </c>
      <c r="D46" s="153"/>
      <c r="E46" s="168"/>
      <c r="F46" s="22" t="s">
        <v>156</v>
      </c>
      <c r="G46" s="329"/>
      <c r="H46" s="240"/>
      <c r="I46" s="240"/>
      <c r="J46" s="240"/>
      <c r="K46" s="240"/>
      <c r="L46" s="240"/>
      <c r="M46" s="240"/>
      <c r="N46" s="240"/>
      <c r="O46" s="241"/>
    </row>
    <row r="47" spans="1:15" ht="12.75" customHeight="1">
      <c r="A47" s="146"/>
      <c r="B47" s="8"/>
      <c r="C47" s="9" t="s">
        <v>35</v>
      </c>
      <c r="D47" s="152"/>
      <c r="E47" s="168"/>
      <c r="F47" s="22" t="s">
        <v>156</v>
      </c>
      <c r="G47" s="260"/>
      <c r="H47" s="240"/>
      <c r="I47" s="240"/>
      <c r="J47" s="240"/>
      <c r="K47" s="240"/>
      <c r="L47" s="240"/>
      <c r="M47" s="240"/>
      <c r="N47" s="240"/>
      <c r="O47" s="241"/>
    </row>
    <row r="48" spans="1:15" ht="12.75" customHeight="1">
      <c r="A48" s="146"/>
      <c r="B48" s="29" t="s">
        <v>170</v>
      </c>
      <c r="C48" s="202" t="s">
        <v>231</v>
      </c>
      <c r="D48" s="152"/>
      <c r="E48" s="168"/>
      <c r="F48" s="22" t="s">
        <v>156</v>
      </c>
      <c r="G48" s="260"/>
      <c r="H48" s="240"/>
      <c r="I48" s="240"/>
      <c r="J48" s="240"/>
      <c r="K48" s="240"/>
      <c r="L48" s="240"/>
      <c r="M48" s="240"/>
      <c r="N48" s="240"/>
      <c r="O48" s="241"/>
    </row>
    <row r="49" spans="1:15" ht="12.75" customHeight="1">
      <c r="A49" s="146"/>
      <c r="B49" s="300" t="s">
        <v>163</v>
      </c>
      <c r="C49" s="301"/>
      <c r="D49" s="323" t="s">
        <v>232</v>
      </c>
      <c r="E49" s="324"/>
      <c r="F49" s="22"/>
      <c r="G49" s="260"/>
      <c r="H49" s="240"/>
      <c r="I49" s="240"/>
      <c r="J49" s="240"/>
      <c r="K49" s="240"/>
      <c r="L49" s="240"/>
      <c r="M49" s="240"/>
      <c r="N49" s="240"/>
      <c r="O49" s="241"/>
    </row>
    <row r="50" spans="1:15" ht="12.75" customHeight="1">
      <c r="A50" s="146"/>
      <c r="B50" s="6"/>
      <c r="C50" s="100" t="s">
        <v>158</v>
      </c>
      <c r="D50" s="151"/>
      <c r="E50" s="168"/>
      <c r="G50" s="260"/>
      <c r="H50" s="240"/>
      <c r="I50" s="240"/>
      <c r="J50" s="240"/>
      <c r="K50" s="240"/>
      <c r="L50" s="240"/>
      <c r="M50" s="240"/>
      <c r="N50" s="240"/>
      <c r="O50" s="241"/>
    </row>
    <row r="51" spans="1:15" ht="12.75" customHeight="1">
      <c r="A51" s="146"/>
      <c r="B51" s="6"/>
      <c r="C51" s="100" t="s">
        <v>157</v>
      </c>
      <c r="D51" s="151"/>
      <c r="E51" s="168"/>
      <c r="G51" s="297"/>
      <c r="H51" s="240"/>
      <c r="I51" s="240"/>
      <c r="J51" s="240"/>
      <c r="K51" s="240"/>
      <c r="L51" s="240"/>
      <c r="M51" s="240"/>
      <c r="N51" s="240"/>
      <c r="O51" s="241"/>
    </row>
    <row r="52" spans="1:15" ht="12.75">
      <c r="A52" s="146"/>
      <c r="B52" s="282" t="s">
        <v>111</v>
      </c>
      <c r="C52" s="176" t="s">
        <v>102</v>
      </c>
      <c r="D52" s="154"/>
      <c r="E52" s="168"/>
      <c r="G52" s="239"/>
      <c r="H52" s="240"/>
      <c r="I52" s="240"/>
      <c r="J52" s="240"/>
      <c r="K52" s="240"/>
      <c r="L52" s="240"/>
      <c r="M52" s="240"/>
      <c r="N52" s="240"/>
      <c r="O52" s="241"/>
    </row>
    <row r="53" spans="1:15" ht="12.75">
      <c r="A53" s="146"/>
      <c r="B53" s="282"/>
      <c r="C53" s="176" t="s">
        <v>103</v>
      </c>
      <c r="D53" s="154"/>
      <c r="E53" s="168"/>
      <c r="G53" s="260"/>
      <c r="H53" s="240"/>
      <c r="I53" s="240"/>
      <c r="J53" s="240"/>
      <c r="K53" s="240"/>
      <c r="L53" s="240"/>
      <c r="M53" s="240"/>
      <c r="N53" s="240"/>
      <c r="O53" s="241"/>
    </row>
    <row r="54" spans="1:15" ht="12.75">
      <c r="A54" s="146"/>
      <c r="B54" s="24"/>
      <c r="C54" s="16"/>
      <c r="D54" s="11"/>
      <c r="E54" s="127"/>
      <c r="G54" s="260"/>
      <c r="H54" s="240"/>
      <c r="I54" s="240"/>
      <c r="J54" s="240"/>
      <c r="K54" s="240"/>
      <c r="L54" s="240"/>
      <c r="M54" s="240"/>
      <c r="N54" s="240"/>
      <c r="O54" s="241"/>
    </row>
    <row r="55" spans="1:15" ht="12.75">
      <c r="A55" s="146"/>
      <c r="B55" s="6" t="s">
        <v>31</v>
      </c>
      <c r="C55" s="7" t="s">
        <v>17</v>
      </c>
      <c r="D55" s="154"/>
      <c r="E55" s="169"/>
      <c r="G55" s="260"/>
      <c r="H55" s="240"/>
      <c r="I55" s="240"/>
      <c r="J55" s="240"/>
      <c r="K55" s="240"/>
      <c r="L55" s="240"/>
      <c r="M55" s="240"/>
      <c r="N55" s="240"/>
      <c r="O55" s="241"/>
    </row>
    <row r="56" spans="1:15" ht="12.75">
      <c r="A56" s="146"/>
      <c r="B56" s="6"/>
      <c r="C56" s="7" t="s">
        <v>18</v>
      </c>
      <c r="D56" s="154"/>
      <c r="E56" s="169"/>
      <c r="G56" s="320"/>
      <c r="H56" s="240"/>
      <c r="I56" s="240"/>
      <c r="J56" s="240"/>
      <c r="K56" s="240"/>
      <c r="L56" s="240"/>
      <c r="M56" s="240"/>
      <c r="N56" s="240"/>
      <c r="O56" s="241"/>
    </row>
    <row r="57" spans="1:15" ht="12.75">
      <c r="A57" s="146"/>
      <c r="B57" s="6"/>
      <c r="C57" s="7" t="s">
        <v>20</v>
      </c>
      <c r="D57" s="154"/>
      <c r="E57" s="169"/>
      <c r="G57" s="260"/>
      <c r="H57" s="240"/>
      <c r="I57" s="240"/>
      <c r="J57" s="240"/>
      <c r="K57" s="240"/>
      <c r="L57" s="240"/>
      <c r="M57" s="240"/>
      <c r="N57" s="240"/>
      <c r="O57" s="241"/>
    </row>
    <row r="58" spans="1:15" ht="12.75">
      <c r="A58" s="146"/>
      <c r="B58" s="6"/>
      <c r="C58" s="7" t="s">
        <v>19</v>
      </c>
      <c r="D58" s="154"/>
      <c r="E58" s="169"/>
      <c r="G58" s="260"/>
      <c r="H58" s="240"/>
      <c r="I58" s="240"/>
      <c r="J58" s="240"/>
      <c r="K58" s="240"/>
      <c r="L58" s="240"/>
      <c r="M58" s="240"/>
      <c r="N58" s="240"/>
      <c r="O58" s="241"/>
    </row>
    <row r="59" spans="1:15" ht="12.75">
      <c r="A59" s="146"/>
      <c r="B59" s="6"/>
      <c r="C59" s="7" t="s">
        <v>21</v>
      </c>
      <c r="D59" s="154"/>
      <c r="E59" s="169"/>
      <c r="G59" s="260"/>
      <c r="H59" s="240"/>
      <c r="I59" s="240"/>
      <c r="J59" s="240"/>
      <c r="K59" s="240"/>
      <c r="L59" s="240"/>
      <c r="M59" s="240"/>
      <c r="N59" s="240"/>
      <c r="O59" s="241"/>
    </row>
    <row r="60" spans="1:15" ht="12.75">
      <c r="A60" s="146"/>
      <c r="B60" s="311" t="s">
        <v>233</v>
      </c>
      <c r="C60" s="284"/>
      <c r="D60" s="155"/>
      <c r="E60" s="170"/>
      <c r="G60" s="260"/>
      <c r="H60" s="240"/>
      <c r="I60" s="240"/>
      <c r="J60" s="240"/>
      <c r="K60" s="240"/>
      <c r="L60" s="240"/>
      <c r="M60" s="240"/>
      <c r="N60" s="240"/>
      <c r="O60" s="241"/>
    </row>
    <row r="61" spans="1:15" ht="12.75">
      <c r="A61" s="146"/>
      <c r="B61" s="283" t="s">
        <v>234</v>
      </c>
      <c r="C61" s="283"/>
      <c r="D61" s="142"/>
      <c r="E61" s="148"/>
      <c r="G61" s="260"/>
      <c r="H61" s="240"/>
      <c r="I61" s="240"/>
      <c r="J61" s="240"/>
      <c r="K61" s="240"/>
      <c r="L61" s="240"/>
      <c r="M61" s="240"/>
      <c r="N61" s="240"/>
      <c r="O61" s="241"/>
    </row>
    <row r="62" spans="1:15" ht="12.75">
      <c r="A62" s="146"/>
      <c r="B62" s="284" t="s">
        <v>235</v>
      </c>
      <c r="C62" s="285"/>
      <c r="D62" s="156"/>
      <c r="E62" s="169"/>
      <c r="G62" s="134"/>
      <c r="H62" s="135"/>
      <c r="I62" s="135"/>
      <c r="J62" s="135"/>
      <c r="K62" s="135"/>
      <c r="L62" s="135"/>
      <c r="M62" s="135"/>
      <c r="N62" s="135"/>
      <c r="O62" s="136"/>
    </row>
    <row r="63" spans="1:15" ht="12.75">
      <c r="A63" s="146"/>
      <c r="B63" s="311" t="s">
        <v>236</v>
      </c>
      <c r="C63" s="284"/>
      <c r="D63" s="153"/>
      <c r="E63" s="169"/>
      <c r="G63" s="260"/>
      <c r="H63" s="240"/>
      <c r="I63" s="240"/>
      <c r="J63" s="240"/>
      <c r="K63" s="240"/>
      <c r="L63" s="240"/>
      <c r="M63" s="240"/>
      <c r="N63" s="240"/>
      <c r="O63" s="241"/>
    </row>
    <row r="64" spans="1:15" ht="12.75">
      <c r="A64" s="146"/>
      <c r="B64" s="322" t="s">
        <v>159</v>
      </c>
      <c r="C64" s="322"/>
      <c r="D64" s="137"/>
      <c r="E64" s="138"/>
      <c r="G64" s="260"/>
      <c r="H64" s="240"/>
      <c r="I64" s="240"/>
      <c r="J64" s="240"/>
      <c r="K64" s="240"/>
      <c r="L64" s="240"/>
      <c r="M64" s="240"/>
      <c r="N64" s="240"/>
      <c r="O64" s="241"/>
    </row>
    <row r="65" spans="1:20" ht="20.25" customHeight="1">
      <c r="A65" s="146"/>
      <c r="B65" s="316" t="s">
        <v>237</v>
      </c>
      <c r="C65" s="317"/>
      <c r="D65" s="98"/>
      <c r="E65" s="98"/>
      <c r="F65" s="203" t="s">
        <v>238</v>
      </c>
      <c r="G65" s="101"/>
      <c r="H65" s="101"/>
      <c r="I65" s="101"/>
      <c r="J65" s="101"/>
      <c r="K65" s="101"/>
      <c r="L65" s="101"/>
      <c r="M65" s="101"/>
      <c r="N65" s="101"/>
      <c r="O65" s="101"/>
      <c r="P65" s="60"/>
      <c r="Q65" s="60"/>
      <c r="R65" s="61"/>
      <c r="S65" s="25"/>
      <c r="T65" s="25"/>
    </row>
    <row r="66" spans="1:20" ht="20.25" customHeight="1">
      <c r="A66" s="146"/>
      <c r="B66" s="120"/>
      <c r="C66" s="120"/>
      <c r="D66" s="98"/>
      <c r="E66" s="103"/>
      <c r="F66" s="56"/>
      <c r="G66" s="101"/>
      <c r="H66" s="101"/>
      <c r="I66" s="101"/>
      <c r="J66" s="101"/>
      <c r="K66" s="101"/>
      <c r="L66" s="101"/>
      <c r="M66" s="101"/>
      <c r="N66" s="101"/>
      <c r="O66" s="101"/>
      <c r="P66" s="60"/>
      <c r="Q66" s="60"/>
      <c r="R66" s="61"/>
      <c r="S66" s="25"/>
      <c r="T66" s="25"/>
    </row>
    <row r="67" spans="1:14" ht="12.75">
      <c r="A67" s="146"/>
      <c r="B67" s="6" t="s">
        <v>134</v>
      </c>
      <c r="C67" s="7" t="s">
        <v>33</v>
      </c>
      <c r="D67" s="154"/>
      <c r="E67" s="169"/>
      <c r="F67" s="26"/>
      <c r="H67" s="34"/>
      <c r="I67" s="34"/>
      <c r="J67" s="34"/>
      <c r="K67" s="34"/>
      <c r="L67" s="34"/>
      <c r="M67" s="34"/>
      <c r="N67" s="34"/>
    </row>
    <row r="68" spans="1:10" ht="12.75" customHeight="1">
      <c r="A68" s="146"/>
      <c r="B68" s="6"/>
      <c r="C68" s="7" t="s">
        <v>24</v>
      </c>
      <c r="D68" s="154"/>
      <c r="E68" s="169"/>
      <c r="F68" s="26"/>
      <c r="G68" s="27"/>
      <c r="H68" s="27"/>
      <c r="I68" s="27"/>
      <c r="J68" s="75"/>
    </row>
    <row r="69" spans="1:10" ht="12.75" customHeight="1">
      <c r="A69" s="146"/>
      <c r="B69" s="6"/>
      <c r="C69" s="7" t="s">
        <v>25</v>
      </c>
      <c r="D69" s="154"/>
      <c r="E69" s="169"/>
      <c r="F69" s="26"/>
      <c r="G69" s="27"/>
      <c r="H69" s="27"/>
      <c r="I69" s="27"/>
      <c r="J69" s="75"/>
    </row>
    <row r="70" spans="1:20" ht="12.75">
      <c r="A70" s="146"/>
      <c r="B70" s="31"/>
      <c r="C70" s="31"/>
      <c r="D70" s="98"/>
      <c r="E70" s="103"/>
      <c r="F70" s="40"/>
      <c r="G70" s="101"/>
      <c r="H70" s="101"/>
      <c r="I70" s="101"/>
      <c r="J70" s="101"/>
      <c r="K70" s="101"/>
      <c r="L70" s="101"/>
      <c r="M70" s="101"/>
      <c r="N70" s="101"/>
      <c r="O70" s="101"/>
      <c r="P70" s="60"/>
      <c r="Q70" s="60"/>
      <c r="R70" s="61"/>
      <c r="S70" s="25"/>
      <c r="T70" s="25"/>
    </row>
    <row r="71" spans="1:20" ht="12.75">
      <c r="A71" s="146"/>
      <c r="B71" s="6" t="s">
        <v>30</v>
      </c>
      <c r="C71" s="100" t="s">
        <v>151</v>
      </c>
      <c r="D71" s="154"/>
      <c r="E71" s="169"/>
      <c r="F71" s="242" t="s">
        <v>239</v>
      </c>
      <c r="G71" s="243"/>
      <c r="H71" s="243"/>
      <c r="I71" s="243"/>
      <c r="J71" s="243"/>
      <c r="K71" s="243"/>
      <c r="L71" s="243"/>
      <c r="M71" s="243"/>
      <c r="N71" s="243"/>
      <c r="O71" s="243"/>
      <c r="P71" s="62"/>
      <c r="Q71" s="62"/>
      <c r="R71" s="63"/>
      <c r="S71" s="1"/>
      <c r="T71" s="1"/>
    </row>
    <row r="72" spans="1:20" ht="12.75" customHeight="1">
      <c r="A72" s="146"/>
      <c r="B72" s="6"/>
      <c r="C72" s="321" t="s">
        <v>240</v>
      </c>
      <c r="D72" s="321"/>
      <c r="E72" s="321"/>
      <c r="F72" s="321"/>
      <c r="G72" s="321"/>
      <c r="H72" s="321"/>
      <c r="I72" s="40"/>
      <c r="J72" s="40"/>
      <c r="K72" s="40"/>
      <c r="L72" s="40"/>
      <c r="P72" s="62"/>
      <c r="Q72" s="62"/>
      <c r="R72" s="63"/>
      <c r="S72" s="1"/>
      <c r="T72" s="1"/>
    </row>
    <row r="73" spans="1:20" ht="12.75">
      <c r="A73" s="146"/>
      <c r="B73" s="6"/>
      <c r="C73" s="100" t="s">
        <v>152</v>
      </c>
      <c r="D73" s="154"/>
      <c r="E73" s="169"/>
      <c r="F73" s="42"/>
      <c r="G73" s="40"/>
      <c r="H73" s="40"/>
      <c r="I73" s="40"/>
      <c r="K73" s="39"/>
      <c r="L73" s="39"/>
      <c r="M73" s="39"/>
      <c r="N73" s="39"/>
      <c r="O73" s="39"/>
      <c r="P73" s="62"/>
      <c r="Q73" s="62"/>
      <c r="R73" s="63"/>
      <c r="S73" s="1"/>
      <c r="T73" s="1"/>
    </row>
    <row r="74" spans="1:9" ht="12.75">
      <c r="A74" s="146"/>
      <c r="B74" s="6"/>
      <c r="C74" s="100" t="s">
        <v>153</v>
      </c>
      <c r="D74" s="154"/>
      <c r="E74" s="169"/>
      <c r="G74" s="40"/>
      <c r="H74" s="40"/>
      <c r="I74" s="40"/>
    </row>
    <row r="75" spans="1:10" ht="12.75">
      <c r="A75" s="146"/>
      <c r="B75" s="6"/>
      <c r="C75" s="7" t="s">
        <v>23</v>
      </c>
      <c r="D75" s="154"/>
      <c r="E75" s="169"/>
      <c r="F75" s="43"/>
      <c r="G75" s="40"/>
      <c r="H75" s="40"/>
      <c r="I75" s="40"/>
      <c r="J75" s="39"/>
    </row>
    <row r="76" spans="1:10" ht="12.75">
      <c r="A76" s="146"/>
      <c r="B76" s="6"/>
      <c r="C76" s="11" t="s">
        <v>43</v>
      </c>
      <c r="D76" s="154"/>
      <c r="E76" s="169"/>
      <c r="F76" s="43"/>
      <c r="G76" s="40"/>
      <c r="H76" s="40"/>
      <c r="I76" s="40"/>
      <c r="J76" s="39"/>
    </row>
    <row r="77" spans="1:15" ht="12.75">
      <c r="A77" s="146"/>
      <c r="B77" s="6"/>
      <c r="C77" s="7" t="s">
        <v>113</v>
      </c>
      <c r="D77" s="154"/>
      <c r="E77" s="169"/>
      <c r="G77" s="44"/>
      <c r="H77" s="44"/>
      <c r="I77" s="44"/>
      <c r="J77" s="39"/>
      <c r="L77" s="38"/>
      <c r="M77" s="85"/>
      <c r="N77" s="85"/>
      <c r="O77" s="85"/>
    </row>
    <row r="78" spans="1:15" ht="12.75">
      <c r="A78" s="146"/>
      <c r="B78" s="6"/>
      <c r="C78" s="87"/>
      <c r="D78" s="12" t="s">
        <v>241</v>
      </c>
      <c r="E78" s="45">
        <f>IF(F125=TRUE,(0.0625*(ROUND(D73,2))*(4*(ROUND(D74,2))+(6*(ROUND(D75,2)))+(3*(ROUND(D76,2)))+(2*(ROUND(D77,2)))+0.09)),0)</f>
        <v>0</v>
      </c>
      <c r="F78" s="318" t="s">
        <v>54</v>
      </c>
      <c r="G78" s="319"/>
      <c r="H78" s="319"/>
      <c r="I78" s="319"/>
      <c r="J78" s="39"/>
      <c r="L78" s="85"/>
      <c r="M78" s="85"/>
      <c r="N78" s="85"/>
      <c r="O78" s="85"/>
    </row>
    <row r="79" spans="1:15" ht="12.75">
      <c r="A79" s="146"/>
      <c r="B79" s="24" t="s">
        <v>155</v>
      </c>
      <c r="C79" s="87"/>
      <c r="D79" s="157"/>
      <c r="E79" s="171"/>
      <c r="F79" s="88" t="s">
        <v>114</v>
      </c>
      <c r="G79" s="89">
        <f>D74*0.075</f>
        <v>0</v>
      </c>
      <c r="H79" s="315">
        <f>IF(D79&gt;G79,"Check Foot Offset. If over 7.5% then it will be added to LL for the calculation of HSA on your certificate","")</f>
      </c>
      <c r="I79" s="315"/>
      <c r="J79" s="315"/>
      <c r="K79" s="315"/>
      <c r="L79" s="85"/>
      <c r="M79" s="85"/>
      <c r="N79" s="85"/>
      <c r="O79" s="85"/>
    </row>
    <row r="80" spans="1:11" ht="12.75">
      <c r="A80" s="146"/>
      <c r="B80" s="24"/>
      <c r="C80" s="77"/>
      <c r="D80" s="78"/>
      <c r="E80" s="80"/>
      <c r="F80" s="76"/>
      <c r="G80" s="76"/>
      <c r="H80" s="315"/>
      <c r="I80" s="315"/>
      <c r="J80" s="315"/>
      <c r="K80" s="315"/>
    </row>
    <row r="81" spans="1:10" ht="12.75">
      <c r="A81" s="146"/>
      <c r="B81" s="24" t="s">
        <v>106</v>
      </c>
      <c r="C81" s="77"/>
      <c r="D81" s="79"/>
      <c r="E81" s="81"/>
      <c r="F81" s="203" t="s">
        <v>238</v>
      </c>
      <c r="G81" s="76"/>
      <c r="H81" s="76"/>
      <c r="I81" s="76"/>
      <c r="J81" s="39"/>
    </row>
    <row r="82" spans="1:10" ht="12.75">
      <c r="A82" s="146"/>
      <c r="B82" s="124"/>
      <c r="C82" s="124"/>
      <c r="D82" s="125"/>
      <c r="E82" s="125"/>
      <c r="F82" s="27"/>
      <c r="G82" s="27"/>
      <c r="H82" s="27"/>
      <c r="I82" s="27"/>
      <c r="J82" s="39"/>
    </row>
    <row r="83" spans="1:12" ht="12.75" customHeight="1">
      <c r="A83" s="146"/>
      <c r="B83" s="204" t="s">
        <v>242</v>
      </c>
      <c r="C83" s="185"/>
      <c r="D83" s="186"/>
      <c r="E83" s="214" t="s">
        <v>243</v>
      </c>
      <c r="F83" s="215"/>
      <c r="G83" s="215"/>
      <c r="H83" s="215"/>
      <c r="I83" s="215"/>
      <c r="J83" s="215"/>
      <c r="K83" s="187"/>
      <c r="L83" s="187"/>
    </row>
    <row r="84" spans="1:10" ht="12.75" customHeight="1">
      <c r="A84" s="146"/>
      <c r="D84" s="54"/>
      <c r="E84" s="11"/>
      <c r="F84" s="27"/>
      <c r="G84" s="27"/>
      <c r="H84" s="27"/>
      <c r="I84" s="27"/>
      <c r="J84" s="75"/>
    </row>
    <row r="85" spans="1:10" ht="12.75" customHeight="1">
      <c r="A85" s="146"/>
      <c r="B85" s="243" t="s">
        <v>244</v>
      </c>
      <c r="C85" s="243"/>
      <c r="D85" s="314"/>
      <c r="E85" s="314"/>
      <c r="F85" s="203" t="s">
        <v>238</v>
      </c>
      <c r="G85" s="27"/>
      <c r="H85" s="27"/>
      <c r="I85" s="27"/>
      <c r="J85" s="75"/>
    </row>
    <row r="86" spans="1:10" ht="12.75" customHeight="1">
      <c r="A86" s="146"/>
      <c r="B86" s="24"/>
      <c r="C86" s="24"/>
      <c r="D86" s="55"/>
      <c r="E86" s="55"/>
      <c r="F86" s="27"/>
      <c r="G86" s="27"/>
      <c r="H86" s="27"/>
      <c r="I86" s="27"/>
      <c r="J86" s="75"/>
    </row>
    <row r="87" spans="1:14" ht="12.75">
      <c r="A87" s="146"/>
      <c r="B87" s="205" t="s">
        <v>245</v>
      </c>
      <c r="C87" s="7" t="s">
        <v>26</v>
      </c>
      <c r="D87" s="154"/>
      <c r="E87" s="169"/>
      <c r="F87" s="26"/>
      <c r="G87" s="351" t="s">
        <v>249</v>
      </c>
      <c r="H87" s="352"/>
      <c r="I87" s="352"/>
      <c r="J87" s="352"/>
      <c r="K87" s="119"/>
      <c r="L87" s="119"/>
      <c r="M87" s="119"/>
      <c r="N87" s="16"/>
    </row>
    <row r="88" spans="1:14" ht="12.75">
      <c r="A88" s="146"/>
      <c r="B88" s="205" t="s">
        <v>246</v>
      </c>
      <c r="C88" s="7" t="s">
        <v>27</v>
      </c>
      <c r="D88" s="154"/>
      <c r="E88" s="169"/>
      <c r="F88" s="26"/>
      <c r="G88" s="343" t="s">
        <v>250</v>
      </c>
      <c r="H88" s="344"/>
      <c r="I88" s="344"/>
      <c r="J88" s="344"/>
      <c r="K88" s="108"/>
      <c r="L88" s="108"/>
      <c r="M88" s="108"/>
      <c r="N88" s="16"/>
    </row>
    <row r="89" spans="1:14" ht="12.75">
      <c r="A89" s="146"/>
      <c r="B89" s="6"/>
      <c r="C89" s="100" t="s">
        <v>154</v>
      </c>
      <c r="D89" s="154"/>
      <c r="E89" s="169"/>
      <c r="F89" s="46"/>
      <c r="G89" s="206" t="s">
        <v>251</v>
      </c>
      <c r="H89" s="166"/>
      <c r="I89" s="44"/>
      <c r="J89" s="39"/>
      <c r="K89" s="16"/>
      <c r="L89" s="16"/>
      <c r="M89" s="16"/>
      <c r="N89" s="16"/>
    </row>
    <row r="90" spans="1:13" ht="12.75" customHeight="1">
      <c r="A90" s="146"/>
      <c r="B90" s="6"/>
      <c r="C90" s="7" t="s">
        <v>28</v>
      </c>
      <c r="D90" s="154"/>
      <c r="E90" s="169"/>
      <c r="F90" s="82"/>
      <c r="G90" s="207" t="s">
        <v>252</v>
      </c>
      <c r="H90" s="167"/>
      <c r="I90" s="106"/>
      <c r="J90" s="39"/>
      <c r="K90" s="16"/>
      <c r="L90" s="16"/>
      <c r="M90" s="16"/>
    </row>
    <row r="91" spans="1:14" ht="12.75">
      <c r="A91" s="146"/>
      <c r="B91" s="177"/>
      <c r="C91" s="16"/>
      <c r="D91" s="188"/>
      <c r="E91" s="148"/>
      <c r="F91" s="106"/>
      <c r="J91" s="106"/>
      <c r="K91" s="106"/>
      <c r="L91" s="106"/>
      <c r="M91" s="106"/>
      <c r="N91" s="106"/>
    </row>
    <row r="92" spans="1:10" ht="12.75" customHeight="1">
      <c r="A92" s="146"/>
      <c r="B92" s="33"/>
      <c r="C92" s="178"/>
      <c r="D92" s="12" t="s">
        <v>42</v>
      </c>
      <c r="E92" s="36">
        <f>IF(AND(F126=TRUE,C146=0),((ROUND(D87,2)+ROUND(D88,2))/2)*((ROUND(D89,2)+(4*ROUND(D90,2)))/5)*0.83,0)</f>
        <v>0</v>
      </c>
      <c r="F92" s="132"/>
      <c r="G92" s="353">
        <f>IF((D90&lt;(D89*0.75)),"Sym spi SHW less than 75% SFL - too narrow","")</f>
      </c>
      <c r="H92" s="353"/>
      <c r="I92" s="353"/>
      <c r="J92" s="353"/>
    </row>
    <row r="93" spans="1:10" ht="12.75">
      <c r="A93" s="146"/>
      <c r="B93" s="33"/>
      <c r="C93" s="33"/>
      <c r="D93" s="189"/>
      <c r="E93" s="190"/>
      <c r="F93" s="76"/>
      <c r="G93" s="76"/>
      <c r="H93" s="76"/>
      <c r="I93" s="76"/>
      <c r="J93" s="39"/>
    </row>
    <row r="94" spans="1:10" ht="12.75" customHeight="1">
      <c r="A94" s="146"/>
      <c r="B94" s="205" t="s">
        <v>247</v>
      </c>
      <c r="C94" s="7" t="s">
        <v>26</v>
      </c>
      <c r="D94" s="154"/>
      <c r="E94" s="169"/>
      <c r="F94" s="47"/>
      <c r="G94" s="354" t="s">
        <v>253</v>
      </c>
      <c r="H94" s="354"/>
      <c r="I94" s="354"/>
      <c r="J94" s="39"/>
    </row>
    <row r="95" spans="1:10" ht="12.75">
      <c r="A95" s="146"/>
      <c r="B95" s="205" t="s">
        <v>248</v>
      </c>
      <c r="C95" s="7" t="s">
        <v>27</v>
      </c>
      <c r="D95" s="154"/>
      <c r="E95" s="169"/>
      <c r="F95" s="47"/>
      <c r="G95" s="354"/>
      <c r="H95" s="354"/>
      <c r="I95" s="354"/>
      <c r="J95" s="39"/>
    </row>
    <row r="96" spans="1:10" ht="12.75">
      <c r="A96" s="146"/>
      <c r="B96" s="6"/>
      <c r="C96" s="100" t="s">
        <v>154</v>
      </c>
      <c r="D96" s="154"/>
      <c r="E96" s="169"/>
      <c r="F96" s="47"/>
      <c r="G96" s="191"/>
      <c r="H96" s="191"/>
      <c r="I96" s="191"/>
      <c r="J96" s="39"/>
    </row>
    <row r="97" spans="1:10" ht="12.75" customHeight="1">
      <c r="A97" s="146"/>
      <c r="B97" s="6"/>
      <c r="C97" s="7" t="s">
        <v>28</v>
      </c>
      <c r="D97" s="154"/>
      <c r="E97" s="169"/>
      <c r="F97" s="82"/>
      <c r="J97" s="192"/>
    </row>
    <row r="98" spans="1:14" ht="12.75">
      <c r="A98" s="146"/>
      <c r="B98" s="177"/>
      <c r="C98" s="16"/>
      <c r="D98" s="188"/>
      <c r="E98" s="148"/>
      <c r="F98" s="106"/>
      <c r="G98" s="106"/>
      <c r="H98" s="106"/>
      <c r="I98" s="106"/>
      <c r="J98" s="106"/>
      <c r="K98" s="106"/>
      <c r="L98" s="106"/>
      <c r="M98" s="106"/>
      <c r="N98" s="106"/>
    </row>
    <row r="99" spans="1:10" ht="12.75" customHeight="1">
      <c r="A99" s="146"/>
      <c r="C99" s="178"/>
      <c r="D99" s="12" t="s">
        <v>42</v>
      </c>
      <c r="E99" s="36">
        <f>IF(AND(F127=TRUE,C147=0),((ROUND(D94,2)+ROUND(D95,2))/2)*((ROUND(D96,2)+(4*ROUND(D97,2)))/5)*0.83,0)</f>
        <v>0</v>
      </c>
      <c r="F99" s="132"/>
      <c r="G99" s="353">
        <f>IF((D97&lt;(D96*0.75)),"Asym spi SHW less than 75% SFL - too narrow","")</f>
      </c>
      <c r="H99" s="353"/>
      <c r="I99" s="353"/>
      <c r="J99" s="353"/>
    </row>
    <row r="100" spans="1:10" ht="12.75">
      <c r="A100" s="146"/>
      <c r="B100" s="33"/>
      <c r="D100" s="78"/>
      <c r="E100" s="172"/>
      <c r="F100" s="76"/>
      <c r="G100" s="76"/>
      <c r="H100" s="76"/>
      <c r="I100" s="76"/>
      <c r="J100" s="39"/>
    </row>
    <row r="101" spans="1:10" ht="12.75">
      <c r="A101" s="146"/>
      <c r="B101" s="35" t="s">
        <v>172</v>
      </c>
      <c r="C101" s="16"/>
      <c r="D101" s="173"/>
      <c r="E101" s="174"/>
      <c r="F101" s="48"/>
      <c r="G101" s="48"/>
      <c r="H101" s="48"/>
      <c r="I101" s="48"/>
      <c r="J101" s="39"/>
    </row>
    <row r="102" spans="1:10" ht="12.75">
      <c r="A102" s="146"/>
      <c r="B102" s="6" t="s">
        <v>36</v>
      </c>
      <c r="C102" s="7" t="s">
        <v>37</v>
      </c>
      <c r="D102" s="154"/>
      <c r="E102" s="169"/>
      <c r="F102" s="47"/>
      <c r="G102" s="48"/>
      <c r="H102" s="48"/>
      <c r="I102" s="48"/>
      <c r="J102" s="39"/>
    </row>
    <row r="103" spans="1:10" ht="12" customHeight="1">
      <c r="A103" s="146"/>
      <c r="B103" s="6"/>
      <c r="C103" s="7" t="s">
        <v>38</v>
      </c>
      <c r="D103" s="154"/>
      <c r="E103" s="169"/>
      <c r="J103" s="49"/>
    </row>
    <row r="104" spans="1:5" ht="12.75">
      <c r="A104" s="146"/>
      <c r="B104" s="6"/>
      <c r="C104" s="7" t="s">
        <v>39</v>
      </c>
      <c r="D104" s="154"/>
      <c r="E104" s="169"/>
    </row>
    <row r="105" spans="1:9" ht="12.75">
      <c r="A105" s="146"/>
      <c r="B105" s="6"/>
      <c r="C105" s="7" t="s">
        <v>40</v>
      </c>
      <c r="D105" s="154"/>
      <c r="E105" s="169"/>
      <c r="I105" s="16"/>
    </row>
    <row r="106" spans="1:12" ht="12.75">
      <c r="A106" s="146"/>
      <c r="B106" s="32"/>
      <c r="C106" s="11"/>
      <c r="D106" s="41"/>
      <c r="E106" s="11"/>
      <c r="G106" s="107"/>
      <c r="J106" s="93"/>
      <c r="K106" s="93"/>
      <c r="L106" s="93"/>
    </row>
    <row r="107" spans="1:9" ht="15.75">
      <c r="A107" s="146"/>
      <c r="B107" s="117" t="s">
        <v>44</v>
      </c>
      <c r="C107" s="115"/>
      <c r="D107" s="16"/>
      <c r="E107" s="115"/>
      <c r="F107" s="116"/>
      <c r="G107" s="116"/>
      <c r="H107" s="116"/>
      <c r="I107" s="116"/>
    </row>
    <row r="108" spans="1:9" ht="12.75">
      <c r="A108" s="146"/>
      <c r="B108" s="32"/>
      <c r="C108" s="91"/>
      <c r="D108" s="91"/>
      <c r="E108" s="91"/>
      <c r="F108" s="92"/>
      <c r="G108" s="92"/>
      <c r="H108" s="92"/>
      <c r="I108" s="92"/>
    </row>
    <row r="109" spans="1:9" ht="12.75">
      <c r="A109" s="146"/>
      <c r="B109" s="29"/>
      <c r="C109" s="116"/>
      <c r="D109" s="116"/>
      <c r="E109" s="116"/>
      <c r="F109" s="50"/>
      <c r="G109" s="50"/>
      <c r="H109" s="50"/>
      <c r="I109" s="141"/>
    </row>
    <row r="110" spans="1:9" ht="12.75">
      <c r="A110" s="146"/>
      <c r="B110" s="51"/>
      <c r="C110" s="52"/>
      <c r="D110" s="50"/>
      <c r="E110" s="52"/>
      <c r="F110" s="50"/>
      <c r="G110" s="50"/>
      <c r="H110" s="50"/>
      <c r="I110" s="11"/>
    </row>
    <row r="111" spans="1:9" ht="12.75">
      <c r="A111" s="146"/>
      <c r="B111" s="3" t="s">
        <v>254</v>
      </c>
      <c r="D111" s="208">
        <v>2100</v>
      </c>
      <c r="E111" s="209" t="s">
        <v>256</v>
      </c>
      <c r="F111" s="313"/>
      <c r="G111" s="313"/>
      <c r="H111" s="313"/>
      <c r="I111" s="313"/>
    </row>
    <row r="112" spans="1:9" ht="12.75">
      <c r="A112" s="146"/>
      <c r="B112" s="3" t="s">
        <v>171</v>
      </c>
      <c r="D112" s="208">
        <v>2200</v>
      </c>
      <c r="E112" s="209" t="s">
        <v>256</v>
      </c>
      <c r="F112" s="313"/>
      <c r="G112" s="313"/>
      <c r="H112" s="313"/>
      <c r="I112" s="313"/>
    </row>
    <row r="113" spans="1:9" ht="12.75">
      <c r="A113" s="146"/>
      <c r="B113" s="3" t="s">
        <v>255</v>
      </c>
      <c r="D113" s="208">
        <v>2500</v>
      </c>
      <c r="E113" s="209" t="s">
        <v>256</v>
      </c>
      <c r="F113" s="313"/>
      <c r="G113" s="313"/>
      <c r="H113" s="313"/>
      <c r="I113" s="313"/>
    </row>
    <row r="114" spans="1:9" ht="12.75">
      <c r="A114" s="146"/>
      <c r="E114" s="53"/>
      <c r="F114" s="53"/>
      <c r="G114" s="53"/>
      <c r="H114" s="53"/>
      <c r="I114" s="53"/>
    </row>
    <row r="115" spans="1:6" ht="12.75">
      <c r="A115" s="146"/>
      <c r="B115" s="210" t="s">
        <v>257</v>
      </c>
      <c r="C115" s="14"/>
      <c r="D115" s="15"/>
      <c r="E115" s="14"/>
      <c r="F115" s="5"/>
    </row>
    <row r="116" spans="1:9" ht="12.75">
      <c r="A116" s="146"/>
      <c r="B116" s="6" t="s">
        <v>47</v>
      </c>
      <c r="C116" s="16"/>
      <c r="D116" s="17">
        <f>D39</f>
        <v>0</v>
      </c>
      <c r="E116" s="16" t="s">
        <v>50</v>
      </c>
      <c r="F116" s="19"/>
      <c r="G116" s="312"/>
      <c r="H116" s="312"/>
      <c r="I116" s="312"/>
    </row>
    <row r="117" spans="1:9" ht="12.75">
      <c r="A117" s="146"/>
      <c r="B117" s="205" t="s">
        <v>258</v>
      </c>
      <c r="C117" s="16"/>
      <c r="D117" s="17">
        <f>IF(D116&gt;11.99,IF(D116&gt;17.99,D113,D112),D111)</f>
        <v>2100</v>
      </c>
      <c r="E117" s="16"/>
      <c r="F117" s="19"/>
      <c r="G117" s="312"/>
      <c r="H117" s="312"/>
      <c r="I117" s="312"/>
    </row>
    <row r="118" spans="1:6" ht="12.75">
      <c r="A118" s="146"/>
      <c r="B118" s="205" t="s">
        <v>259</v>
      </c>
      <c r="C118" s="16"/>
      <c r="D118" s="17">
        <f>D116*D117</f>
        <v>0</v>
      </c>
      <c r="E118" s="16"/>
      <c r="F118" s="7"/>
    </row>
    <row r="119" spans="1:6" ht="12.75">
      <c r="A119" s="146"/>
      <c r="B119" s="205" t="s">
        <v>260</v>
      </c>
      <c r="C119" s="16"/>
      <c r="D119" s="17">
        <f>IF(D130=FALSE,0,D118)</f>
        <v>0</v>
      </c>
      <c r="E119" s="16"/>
      <c r="F119" s="7"/>
    </row>
    <row r="120" spans="1:6" ht="12.75">
      <c r="A120" s="146"/>
      <c r="B120" s="211" t="s">
        <v>261</v>
      </c>
      <c r="C120" s="13"/>
      <c r="D120" s="18">
        <f>SUM(D118:D119)</f>
        <v>0</v>
      </c>
      <c r="E120" s="20"/>
      <c r="F120" s="10"/>
    </row>
    <row r="123" ht="12.75">
      <c r="B123" s="64" t="s">
        <v>58</v>
      </c>
    </row>
    <row r="125" spans="2:7" ht="12.75" hidden="1">
      <c r="B125" s="121"/>
      <c r="C125" s="2"/>
      <c r="D125" s="2" t="s">
        <v>55</v>
      </c>
      <c r="E125" s="2"/>
      <c r="F125" s="2" t="b">
        <f>AND(D73&gt;0,D74&gt;0,D75&gt;0,D76&gt;0,D77&gt;0)</f>
        <v>0</v>
      </c>
      <c r="G125" s="2"/>
    </row>
    <row r="126" spans="2:7" ht="12.75" hidden="1">
      <c r="B126" s="121"/>
      <c r="C126" s="2"/>
      <c r="D126" s="2" t="s">
        <v>56</v>
      </c>
      <c r="E126" s="2"/>
      <c r="F126" s="2" t="b">
        <f>AND(D87&gt;0,D88&gt;0,D89&gt;0,D90&gt;0)</f>
        <v>0</v>
      </c>
      <c r="G126" s="2"/>
    </row>
    <row r="127" spans="2:7" ht="12.75" hidden="1">
      <c r="B127" s="121"/>
      <c r="C127" s="2"/>
      <c r="D127" s="2" t="s">
        <v>57</v>
      </c>
      <c r="E127" s="2"/>
      <c r="F127" s="2" t="b">
        <f>AND(D94&gt;0,D95&gt;0,D96&gt;0,D97&gt;0)</f>
        <v>0</v>
      </c>
      <c r="G127" s="2"/>
    </row>
    <row r="128" spans="2:7" ht="12.75" hidden="1">
      <c r="B128" s="121"/>
      <c r="C128" s="2"/>
      <c r="D128" s="2"/>
      <c r="E128" s="2"/>
      <c r="F128" s="2"/>
      <c r="G128" s="2"/>
    </row>
    <row r="129" spans="2:7" ht="12.75" hidden="1">
      <c r="B129" s="121"/>
      <c r="C129" s="2"/>
      <c r="D129" s="2"/>
      <c r="E129" s="2"/>
      <c r="F129" s="2"/>
      <c r="G129" s="2"/>
    </row>
    <row r="130" spans="2:7" ht="12.75" hidden="1">
      <c r="B130" s="121"/>
      <c r="C130" s="51" t="s">
        <v>51</v>
      </c>
      <c r="D130" s="118" t="b">
        <v>0</v>
      </c>
      <c r="E130" s="2"/>
      <c r="F130" s="2"/>
      <c r="G130" s="2"/>
    </row>
    <row r="131" spans="2:7" ht="12.75" hidden="1">
      <c r="B131" s="121"/>
      <c r="C131" s="28" t="s">
        <v>52</v>
      </c>
      <c r="D131" s="28" t="b">
        <v>0</v>
      </c>
      <c r="E131" s="2"/>
      <c r="F131" s="2"/>
      <c r="G131" s="2"/>
    </row>
    <row r="132" spans="2:7" ht="12.75" hidden="1">
      <c r="B132" s="121"/>
      <c r="C132" s="28"/>
      <c r="D132" s="28"/>
      <c r="E132" s="2"/>
      <c r="F132" s="2"/>
      <c r="G132" s="2"/>
    </row>
    <row r="133" spans="2:7" ht="12.75" hidden="1">
      <c r="B133" s="121"/>
      <c r="C133" s="28" t="s">
        <v>45</v>
      </c>
      <c r="D133" s="28" t="b">
        <v>0</v>
      </c>
      <c r="E133" s="2"/>
      <c r="F133" s="2"/>
      <c r="G133" s="2"/>
    </row>
    <row r="134" spans="2:7" ht="12.75" hidden="1">
      <c r="B134" s="121"/>
      <c r="C134" s="28"/>
      <c r="D134" s="28"/>
      <c r="E134" s="2"/>
      <c r="F134" s="122" t="s">
        <v>100</v>
      </c>
      <c r="G134" s="2"/>
    </row>
    <row r="135" spans="2:7" ht="12.75" hidden="1">
      <c r="B135" s="121"/>
      <c r="C135" s="28" t="s">
        <v>46</v>
      </c>
      <c r="D135" s="28" t="b">
        <v>0</v>
      </c>
      <c r="E135" s="2"/>
      <c r="F135" s="122" t="s">
        <v>101</v>
      </c>
      <c r="G135" s="2"/>
    </row>
    <row r="136" spans="2:7" ht="12.75" hidden="1">
      <c r="B136" s="121"/>
      <c r="C136" s="28"/>
      <c r="D136" s="28"/>
      <c r="E136" s="2"/>
      <c r="F136" s="2"/>
      <c r="G136" s="2"/>
    </row>
    <row r="137" spans="2:7" ht="12.75" hidden="1">
      <c r="B137" s="121"/>
      <c r="C137" s="28"/>
      <c r="D137" s="2" t="s">
        <v>93</v>
      </c>
      <c r="E137" s="2"/>
      <c r="F137" s="2"/>
      <c r="G137" s="2"/>
    </row>
    <row r="138" spans="2:7" ht="12.75" hidden="1">
      <c r="B138" s="121"/>
      <c r="C138" s="28"/>
      <c r="D138" s="2" t="s">
        <v>94</v>
      </c>
      <c r="E138" s="2"/>
      <c r="F138" s="2"/>
      <c r="G138" s="2"/>
    </row>
    <row r="139" spans="2:7" ht="12.75" hidden="1">
      <c r="B139" s="121"/>
      <c r="C139" s="28"/>
      <c r="D139" s="2" t="s">
        <v>95</v>
      </c>
      <c r="E139" s="2"/>
      <c r="F139" s="2"/>
      <c r="G139" s="2"/>
    </row>
    <row r="140" spans="2:7" ht="12.75" hidden="1">
      <c r="B140" s="121"/>
      <c r="C140" s="28"/>
      <c r="D140" s="2" t="s">
        <v>96</v>
      </c>
      <c r="E140" s="2"/>
      <c r="F140" s="2"/>
      <c r="G140" s="2"/>
    </row>
    <row r="141" spans="2:7" ht="12.75" hidden="1">
      <c r="B141" s="121"/>
      <c r="C141" s="28"/>
      <c r="D141" s="2" t="s">
        <v>97</v>
      </c>
      <c r="E141" s="2"/>
      <c r="F141" s="2"/>
      <c r="G141" s="2"/>
    </row>
    <row r="142" spans="2:7" ht="12.75" hidden="1">
      <c r="B142" s="121"/>
      <c r="C142" s="28"/>
      <c r="D142" s="2" t="s">
        <v>98</v>
      </c>
      <c r="E142" s="2"/>
      <c r="F142" s="2"/>
      <c r="G142" s="2"/>
    </row>
    <row r="143" spans="2:7" ht="12.75" hidden="1">
      <c r="B143" s="121"/>
      <c r="C143" s="28"/>
      <c r="D143" s="2" t="s">
        <v>99</v>
      </c>
      <c r="E143" s="2"/>
      <c r="F143" s="2"/>
      <c r="G143" s="2"/>
    </row>
    <row r="144" spans="2:7" ht="12.75" hidden="1">
      <c r="B144" s="121"/>
      <c r="C144" s="28">
        <v>1</v>
      </c>
      <c r="D144" s="28"/>
      <c r="E144" s="2"/>
      <c r="F144" s="2"/>
      <c r="G144" s="2"/>
    </row>
    <row r="145" spans="2:7" ht="12.75" hidden="1">
      <c r="B145" s="121"/>
      <c r="C145" s="2"/>
      <c r="D145" s="2"/>
      <c r="E145" s="2"/>
      <c r="F145" s="2"/>
      <c r="G145" s="2"/>
    </row>
    <row r="146" spans="2:7" ht="12.75" hidden="1">
      <c r="B146" s="121"/>
      <c r="C146" s="2">
        <f>IF((D89*0.75)&gt;D90,1,0)</f>
        <v>0</v>
      </c>
      <c r="D146" s="2" t="s">
        <v>104</v>
      </c>
      <c r="E146" s="2"/>
      <c r="F146" s="2"/>
      <c r="G146" s="2"/>
    </row>
    <row r="147" spans="2:7" ht="12.75" hidden="1">
      <c r="B147" s="121"/>
      <c r="C147" s="2">
        <f>IF((D96*0.75)&gt;D97,1,0)</f>
        <v>0</v>
      </c>
      <c r="D147" s="2" t="s">
        <v>105</v>
      </c>
      <c r="E147" s="2"/>
      <c r="F147" s="2"/>
      <c r="G147" s="2"/>
    </row>
    <row r="148" spans="2:7" ht="12.75" hidden="1">
      <c r="B148" s="121"/>
      <c r="C148" s="2"/>
      <c r="D148" s="2"/>
      <c r="E148" s="2"/>
      <c r="F148" s="2"/>
      <c r="G148" s="2"/>
    </row>
    <row r="149" spans="2:7" ht="12.75" hidden="1">
      <c r="B149" s="121"/>
      <c r="C149" s="2"/>
      <c r="D149" s="2" t="s">
        <v>93</v>
      </c>
      <c r="E149" s="2"/>
      <c r="F149" s="2"/>
      <c r="G149" s="2"/>
    </row>
    <row r="150" spans="2:7" ht="12.75" hidden="1">
      <c r="B150" s="121"/>
      <c r="C150" s="2"/>
      <c r="D150" s="2" t="s">
        <v>107</v>
      </c>
      <c r="E150" s="2"/>
      <c r="F150" s="2"/>
      <c r="G150" s="2"/>
    </row>
    <row r="151" spans="2:7" ht="12.75" hidden="1">
      <c r="B151" s="121"/>
      <c r="C151" s="2"/>
      <c r="D151" s="2" t="s">
        <v>108</v>
      </c>
      <c r="E151" s="2"/>
      <c r="F151" s="2"/>
      <c r="G151" s="2"/>
    </row>
    <row r="152" spans="2:7" ht="12.75" hidden="1">
      <c r="B152" s="121"/>
      <c r="C152" s="2"/>
      <c r="D152" s="2" t="s">
        <v>109</v>
      </c>
      <c r="E152" s="2"/>
      <c r="F152" s="2"/>
      <c r="G152" s="2"/>
    </row>
    <row r="153" spans="2:7" ht="12.75" hidden="1">
      <c r="B153" s="121"/>
      <c r="C153" s="2">
        <v>1</v>
      </c>
      <c r="D153" s="2" t="s">
        <v>110</v>
      </c>
      <c r="E153" s="2"/>
      <c r="F153" s="2"/>
      <c r="G153" s="2"/>
    </row>
    <row r="154" spans="2:7" ht="12.75" hidden="1">
      <c r="B154" s="121"/>
      <c r="C154" s="2" t="b">
        <v>0</v>
      </c>
      <c r="D154" s="110" t="s">
        <v>132</v>
      </c>
      <c r="E154" s="2"/>
      <c r="F154" s="2"/>
      <c r="G154" s="2"/>
    </row>
    <row r="155" spans="2:7" ht="12.75" hidden="1">
      <c r="B155" s="121"/>
      <c r="C155" s="2" t="b">
        <v>0</v>
      </c>
      <c r="D155" s="110" t="s">
        <v>133</v>
      </c>
      <c r="E155" s="2"/>
      <c r="F155" s="2"/>
      <c r="G155" s="2"/>
    </row>
    <row r="156" spans="2:7" ht="12.75" hidden="1">
      <c r="B156" s="121"/>
      <c r="C156" s="2" t="b">
        <v>0</v>
      </c>
      <c r="D156" s="110" t="s">
        <v>149</v>
      </c>
      <c r="E156" s="2"/>
      <c r="F156" s="2"/>
      <c r="G156" s="2"/>
    </row>
    <row r="157" spans="2:7" ht="12.75" hidden="1">
      <c r="B157" s="121"/>
      <c r="C157" s="2" t="b">
        <v>0</v>
      </c>
      <c r="D157" s="110" t="s">
        <v>150</v>
      </c>
      <c r="E157" s="2"/>
      <c r="F157" s="2"/>
      <c r="G157" s="2"/>
    </row>
    <row r="158" spans="2:7" ht="12.75" hidden="1">
      <c r="B158" s="121">
        <f>IF(C158=FALSE,0,1)</f>
        <v>0</v>
      </c>
      <c r="C158" s="2" t="b">
        <v>0</v>
      </c>
      <c r="D158" s="102" t="s">
        <v>119</v>
      </c>
      <c r="E158" s="2"/>
      <c r="F158" s="2"/>
      <c r="G158" s="2"/>
    </row>
    <row r="159" spans="2:7" ht="12.75" hidden="1">
      <c r="B159" s="121">
        <f aca="true" t="shared" si="0" ref="B159:B164">IF(C159=FALSE,0,1)</f>
        <v>0</v>
      </c>
      <c r="C159" s="2" t="b">
        <v>0</v>
      </c>
      <c r="D159" s="102" t="s">
        <v>118</v>
      </c>
      <c r="E159" s="2"/>
      <c r="F159" s="2"/>
      <c r="G159" s="2"/>
    </row>
    <row r="160" spans="2:7" ht="12.75" hidden="1">
      <c r="B160" s="121">
        <f t="shared" si="0"/>
        <v>0</v>
      </c>
      <c r="C160" s="2" t="b">
        <v>0</v>
      </c>
      <c r="D160" s="102" t="s">
        <v>122</v>
      </c>
      <c r="E160" s="2"/>
      <c r="F160" s="2"/>
      <c r="G160" s="2"/>
    </row>
    <row r="161" spans="2:7" ht="12.75" hidden="1">
      <c r="B161" s="121">
        <f t="shared" si="0"/>
        <v>0</v>
      </c>
      <c r="C161" s="2" t="b">
        <v>0</v>
      </c>
      <c r="D161" s="2" t="s">
        <v>123</v>
      </c>
      <c r="E161" s="2"/>
      <c r="F161" s="2"/>
      <c r="G161" s="2"/>
    </row>
    <row r="162" spans="2:7" ht="12.75" hidden="1">
      <c r="B162" s="121">
        <f t="shared" si="0"/>
        <v>0</v>
      </c>
      <c r="C162" s="2" t="b">
        <v>0</v>
      </c>
      <c r="D162" s="110" t="s">
        <v>131</v>
      </c>
      <c r="E162" s="2"/>
      <c r="F162" s="2"/>
      <c r="G162" s="2"/>
    </row>
    <row r="163" spans="2:7" ht="12.75" hidden="1">
      <c r="B163" s="121">
        <f t="shared" si="0"/>
        <v>0</v>
      </c>
      <c r="C163" s="2" t="b">
        <v>0</v>
      </c>
      <c r="D163" s="2" t="s">
        <v>120</v>
      </c>
      <c r="E163" s="2"/>
      <c r="F163" s="2"/>
      <c r="G163" s="2"/>
    </row>
    <row r="164" spans="2:7" ht="12.75" hidden="1">
      <c r="B164" s="121">
        <f t="shared" si="0"/>
        <v>0</v>
      </c>
      <c r="C164" s="2" t="b">
        <v>0</v>
      </c>
      <c r="D164" s="2" t="s">
        <v>121</v>
      </c>
      <c r="E164" s="2"/>
      <c r="F164" s="2"/>
      <c r="G164" s="2"/>
    </row>
    <row r="165" spans="2:7" ht="12.75" hidden="1">
      <c r="B165" s="123">
        <f>SUM(B158:B164)</f>
        <v>0</v>
      </c>
      <c r="C165" s="2"/>
      <c r="D165" s="110" t="s">
        <v>135</v>
      </c>
      <c r="E165" s="2"/>
      <c r="F165" s="2"/>
      <c r="G165" s="2"/>
    </row>
    <row r="166" spans="2:7" ht="12.75" hidden="1">
      <c r="B166" s="183"/>
      <c r="C166" s="2"/>
      <c r="D166" s="110"/>
      <c r="E166" s="2"/>
      <c r="F166" s="2"/>
      <c r="G166" s="2"/>
    </row>
    <row r="167" spans="2:7" ht="12.75" hidden="1">
      <c r="B167" s="183"/>
      <c r="C167" s="2" t="b">
        <v>0</v>
      </c>
      <c r="D167" s="110" t="s">
        <v>176</v>
      </c>
      <c r="E167" s="2"/>
      <c r="F167" s="2"/>
      <c r="G167" s="2"/>
    </row>
    <row r="168" spans="2:7" ht="12.75" hidden="1">
      <c r="B168" s="121"/>
      <c r="C168" s="2"/>
      <c r="D168" s="110"/>
      <c r="E168" s="2"/>
      <c r="F168" s="2"/>
      <c r="G168" s="2"/>
    </row>
    <row r="169" spans="2:7" ht="24" hidden="1">
      <c r="B169" s="121"/>
      <c r="C169" s="2">
        <v>1</v>
      </c>
      <c r="D169" s="104" t="s">
        <v>93</v>
      </c>
      <c r="E169" s="2"/>
      <c r="F169" s="2"/>
      <c r="G169" s="2"/>
    </row>
    <row r="170" spans="2:7" ht="12.75" hidden="1">
      <c r="B170" s="121"/>
      <c r="C170" s="2"/>
      <c r="D170" s="105" t="s">
        <v>127</v>
      </c>
      <c r="F170" s="2"/>
      <c r="G170" s="2"/>
    </row>
    <row r="171" spans="2:7" ht="12.75" hidden="1">
      <c r="B171" s="121"/>
      <c r="C171" s="2"/>
      <c r="D171" s="105" t="s">
        <v>126</v>
      </c>
      <c r="F171" s="2"/>
      <c r="G171" s="2"/>
    </row>
    <row r="172" spans="2:7" ht="36" hidden="1">
      <c r="B172" s="121"/>
      <c r="C172" s="2"/>
      <c r="D172" s="105" t="s">
        <v>124</v>
      </c>
      <c r="F172" s="2"/>
      <c r="G172" s="2"/>
    </row>
    <row r="173" spans="2:7" ht="36" hidden="1">
      <c r="B173" s="121"/>
      <c r="C173" s="2"/>
      <c r="D173" s="105" t="s">
        <v>125</v>
      </c>
      <c r="F173" s="2"/>
      <c r="G173" s="2"/>
    </row>
    <row r="174" spans="2:7" ht="24" hidden="1">
      <c r="B174" s="121"/>
      <c r="C174" s="2"/>
      <c r="D174" s="105" t="s">
        <v>128</v>
      </c>
      <c r="F174" s="2"/>
      <c r="G174" s="2"/>
    </row>
    <row r="175" spans="2:7" ht="36" hidden="1">
      <c r="B175" s="121"/>
      <c r="C175" s="2"/>
      <c r="D175" s="105" t="s">
        <v>129</v>
      </c>
      <c r="F175" s="2"/>
      <c r="G175" s="2"/>
    </row>
    <row r="176" spans="2:7" ht="12.75" hidden="1">
      <c r="B176" s="121"/>
      <c r="C176" s="2"/>
      <c r="D176" s="105" t="s">
        <v>130</v>
      </c>
      <c r="F176" s="2"/>
      <c r="G176" s="2"/>
    </row>
  </sheetData>
  <sheetProtection password="86C1" sheet="1" selectLockedCells="1"/>
  <mergeCells count="103">
    <mergeCell ref="G92:J92"/>
    <mergeCell ref="G99:J99"/>
    <mergeCell ref="G94:I95"/>
    <mergeCell ref="J1:O1"/>
    <mergeCell ref="J4:O4"/>
    <mergeCell ref="A1:B2"/>
    <mergeCell ref="D5:H5"/>
    <mergeCell ref="I1:I6"/>
    <mergeCell ref="C9:H9"/>
    <mergeCell ref="C1:H2"/>
    <mergeCell ref="J2:O3"/>
    <mergeCell ref="J5:O5"/>
    <mergeCell ref="D3:H3"/>
    <mergeCell ref="G88:J88"/>
    <mergeCell ref="J34:O35"/>
    <mergeCell ref="G43:O43"/>
    <mergeCell ref="G44:O44"/>
    <mergeCell ref="G45:O45"/>
    <mergeCell ref="G87:J87"/>
    <mergeCell ref="G64:O64"/>
    <mergeCell ref="J12:O12"/>
    <mergeCell ref="D20:F20"/>
    <mergeCell ref="B4:H4"/>
    <mergeCell ref="G46:O46"/>
    <mergeCell ref="D31:G31"/>
    <mergeCell ref="D33:G33"/>
    <mergeCell ref="B15:C15"/>
    <mergeCell ref="B16:C16"/>
    <mergeCell ref="B65:C65"/>
    <mergeCell ref="G58:O58"/>
    <mergeCell ref="F78:I78"/>
    <mergeCell ref="G55:O55"/>
    <mergeCell ref="G54:O54"/>
    <mergeCell ref="B60:C60"/>
    <mergeCell ref="G56:O56"/>
    <mergeCell ref="C72:H72"/>
    <mergeCell ref="B64:C64"/>
    <mergeCell ref="G117:I117"/>
    <mergeCell ref="G116:I116"/>
    <mergeCell ref="F111:I113"/>
    <mergeCell ref="G61:O61"/>
    <mergeCell ref="G63:O63"/>
    <mergeCell ref="D32:G32"/>
    <mergeCell ref="D85:E85"/>
    <mergeCell ref="H79:K80"/>
    <mergeCell ref="G60:O60"/>
    <mergeCell ref="G57:O57"/>
    <mergeCell ref="B85:C85"/>
    <mergeCell ref="B49:C49"/>
    <mergeCell ref="F39:G39"/>
    <mergeCell ref="J27:O29"/>
    <mergeCell ref="G41:O41"/>
    <mergeCell ref="D29:G29"/>
    <mergeCell ref="G53:O53"/>
    <mergeCell ref="G59:O59"/>
    <mergeCell ref="G47:O47"/>
    <mergeCell ref="B63:C63"/>
    <mergeCell ref="B62:C62"/>
    <mergeCell ref="H23:I23"/>
    <mergeCell ref="J21:O23"/>
    <mergeCell ref="J24:O25"/>
    <mergeCell ref="G50:O50"/>
    <mergeCell ref="G51:O51"/>
    <mergeCell ref="D23:F23"/>
    <mergeCell ref="D34:G34"/>
    <mergeCell ref="G49:O49"/>
    <mergeCell ref="D49:E49"/>
    <mergeCell ref="B27:G27"/>
    <mergeCell ref="D28:G28"/>
    <mergeCell ref="D22:F22"/>
    <mergeCell ref="D30:G30"/>
    <mergeCell ref="B52:B53"/>
    <mergeCell ref="B61:C61"/>
    <mergeCell ref="J13:O13"/>
    <mergeCell ref="D19:F19"/>
    <mergeCell ref="I36:J36"/>
    <mergeCell ref="G48:O48"/>
    <mergeCell ref="J14:O14"/>
    <mergeCell ref="D17:F17"/>
    <mergeCell ref="G16:I16"/>
    <mergeCell ref="H39:I39"/>
    <mergeCell ref="D36:E36"/>
    <mergeCell ref="D21:F21"/>
    <mergeCell ref="J10:O10"/>
    <mergeCell ref="J11:O11"/>
    <mergeCell ref="J30:O31"/>
    <mergeCell ref="J33:L33"/>
    <mergeCell ref="G52:O52"/>
    <mergeCell ref="F71:O71"/>
    <mergeCell ref="G11:I15"/>
    <mergeCell ref="D11:F11"/>
    <mergeCell ref="D12:F12"/>
    <mergeCell ref="J15:O20"/>
    <mergeCell ref="E83:J83"/>
    <mergeCell ref="D14:F14"/>
    <mergeCell ref="J7:O7"/>
    <mergeCell ref="J8:O8"/>
    <mergeCell ref="G36:H36"/>
    <mergeCell ref="D6:H6"/>
    <mergeCell ref="D15:F15"/>
    <mergeCell ref="D16:F16"/>
    <mergeCell ref="D18:F18"/>
    <mergeCell ref="J9:O9"/>
  </mergeCells>
  <conditionalFormatting sqref="E99 E92">
    <cfRule type="cellIs" priority="3" dxfId="0" operator="equal" stopIfTrue="1">
      <formula>0</formula>
    </cfRule>
  </conditionalFormatting>
  <conditionalFormatting sqref="E78">
    <cfRule type="cellIs" priority="1" dxfId="0" operator="equal" stopIfTrue="1">
      <formula>0</formula>
    </cfRule>
  </conditionalFormatting>
  <dataValidations count="5">
    <dataValidation type="decimal" allowBlank="1" showInputMessage="1" showErrorMessage="1" error="Numbers only, do not include letters please. If not applicable, leave blank." sqref="D87:D91 D94:D98 D102:D105 D67:D69">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46:D48 D55:D61 D63:D64">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BD9"/>
  <sheetViews>
    <sheetView zoomScalePageLayoutView="0" workbookViewId="0" topLeftCell="BF1">
      <selection activeCell="BE1" sqref="A1:BE16384"/>
    </sheetView>
  </sheetViews>
  <sheetFormatPr defaultColWidth="9.140625" defaultRowHeight="12.75"/>
  <cols>
    <col min="1" max="57" width="9.140625" style="0" hidden="1" customWidth="1"/>
  </cols>
  <sheetData>
    <row r="1" spans="1:56" ht="12.75">
      <c r="A1" t="s">
        <v>59</v>
      </c>
      <c r="B1" t="s">
        <v>60</v>
      </c>
      <c r="C1" t="s">
        <v>61</v>
      </c>
      <c r="D1" t="s">
        <v>62</v>
      </c>
      <c r="E1" t="s">
        <v>64</v>
      </c>
      <c r="F1" t="s">
        <v>63</v>
      </c>
      <c r="G1" t="s">
        <v>92</v>
      </c>
      <c r="H1" t="s">
        <v>67</v>
      </c>
      <c r="I1" t="s">
        <v>68</v>
      </c>
      <c r="J1" t="s">
        <v>69</v>
      </c>
      <c r="K1" s="72" t="s">
        <v>70</v>
      </c>
      <c r="L1" s="72" t="s">
        <v>71</v>
      </c>
      <c r="M1" t="s">
        <v>72</v>
      </c>
      <c r="N1" t="s">
        <v>17</v>
      </c>
      <c r="O1" t="s">
        <v>18</v>
      </c>
      <c r="P1" t="s">
        <v>20</v>
      </c>
      <c r="Q1" t="s">
        <v>19</v>
      </c>
      <c r="R1" t="s">
        <v>73</v>
      </c>
      <c r="S1" t="s">
        <v>141</v>
      </c>
      <c r="T1" s="139" t="s">
        <v>164</v>
      </c>
      <c r="U1" t="s">
        <v>142</v>
      </c>
      <c r="V1" t="s">
        <v>143</v>
      </c>
      <c r="W1" t="s">
        <v>144</v>
      </c>
      <c r="X1" t="s">
        <v>145</v>
      </c>
      <c r="Y1" t="s">
        <v>74</v>
      </c>
      <c r="Z1" t="s">
        <v>75</v>
      </c>
      <c r="AA1" t="s">
        <v>22</v>
      </c>
      <c r="AB1" t="s">
        <v>76</v>
      </c>
      <c r="AC1" t="s">
        <v>43</v>
      </c>
      <c r="AD1" t="s">
        <v>41</v>
      </c>
      <c r="AE1" t="s">
        <v>113</v>
      </c>
      <c r="AF1" t="s">
        <v>112</v>
      </c>
      <c r="AG1" t="s">
        <v>79</v>
      </c>
      <c r="AH1" t="s">
        <v>78</v>
      </c>
      <c r="AI1" t="s">
        <v>77</v>
      </c>
      <c r="AJ1" t="s">
        <v>80</v>
      </c>
      <c r="AK1" s="72" t="s">
        <v>81</v>
      </c>
      <c r="AL1" t="s">
        <v>86</v>
      </c>
      <c r="AM1" t="s">
        <v>87</v>
      </c>
      <c r="AN1" t="s">
        <v>88</v>
      </c>
      <c r="AO1" t="s">
        <v>89</v>
      </c>
      <c r="AP1" t="s">
        <v>82</v>
      </c>
      <c r="AQ1" t="s">
        <v>83</v>
      </c>
      <c r="AR1" t="s">
        <v>84</v>
      </c>
      <c r="AS1" t="s">
        <v>85</v>
      </c>
      <c r="AT1" s="72" t="s">
        <v>29</v>
      </c>
      <c r="AU1" t="s">
        <v>37</v>
      </c>
      <c r="AV1" t="s">
        <v>38</v>
      </c>
      <c r="AW1" t="s">
        <v>90</v>
      </c>
      <c r="AX1" t="s">
        <v>91</v>
      </c>
      <c r="AY1" t="s">
        <v>115</v>
      </c>
      <c r="AZ1" s="139" t="s">
        <v>160</v>
      </c>
      <c r="BA1" s="140" t="s">
        <v>161</v>
      </c>
      <c r="BB1" s="140" t="s">
        <v>177</v>
      </c>
      <c r="BC1" s="66" t="s">
        <v>65</v>
      </c>
      <c r="BD1" s="66" t="s">
        <v>66</v>
      </c>
    </row>
    <row r="2" spans="1:54" ht="12.75">
      <c r="A2" s="65" t="str">
        <f>IF(OR(Application!D39="",Application!D133=FALSE),"donotimport",ROUND(Application!D39,2))</f>
        <v>donotimport</v>
      </c>
      <c r="B2" s="65" t="str">
        <f>IF(Application!$D40="","donotimport",ROUND(Application!$D40,2))</f>
        <v>donotimport</v>
      </c>
      <c r="C2" s="65" t="str">
        <f>IF(Application!$D41="","donotimport",ROUND(Application!$D41,2))</f>
        <v>donotimport</v>
      </c>
      <c r="D2" s="65" t="str">
        <f>IF(Application!$D42="","donotimport",ROUND(Application!$D42,2))</f>
        <v>donotimport</v>
      </c>
      <c r="E2" s="65" t="str">
        <f>IF(Application!$D43="","donotimport",ROUND(Application!$D43,2))</f>
        <v>donotimport</v>
      </c>
      <c r="F2" s="65" t="str">
        <f>IF(Application!$D44="","donotimport",ROUND(Application!$D44,2))</f>
        <v>donotimport</v>
      </c>
      <c r="G2" s="73" t="str">
        <f>IF(Application!$D45="","donotimport",ROUND(Application!$D45,0))</f>
        <v>donotimport</v>
      </c>
      <c r="H2" s="73" t="str">
        <f>IF(Application!$D47="","donotimport",ROUND(Application!$D47,0))</f>
        <v>donotimport</v>
      </c>
      <c r="I2" s="65" t="str">
        <f>IF(Application!$D50="","donotimport",ROUND(Application!$D50,2))</f>
        <v>donotimport</v>
      </c>
      <c r="J2" s="65" t="str">
        <f>IF(Application!$D51="","donotimport",ROUND(Application!$D51,2))</f>
        <v>donotimport</v>
      </c>
      <c r="K2" s="65" t="str">
        <f>IF(Application!$D52="","donotimport",ROUND(Application!$D52,2))</f>
        <v>donotimport</v>
      </c>
      <c r="L2" s="65" t="str">
        <f>IF(Application!$D53="","donotimport",ROUND(Application!$D53,2))</f>
        <v>donotimport</v>
      </c>
      <c r="M2" s="73" t="str">
        <f>IF(Application!$D46="","donotimport",ROUND(Application!$D46,0))</f>
        <v>donotimport</v>
      </c>
      <c r="N2" s="65" t="str">
        <f>IF(Application!$D55="","donotimport",ROUND(Application!$D55,2))</f>
        <v>donotimport</v>
      </c>
      <c r="O2" s="65" t="str">
        <f>IF(Application!$D56="","donotimport",ROUND(Application!$D56,2))</f>
        <v>donotimport</v>
      </c>
      <c r="P2" s="65" t="str">
        <f>IF(Application!$D57="","donotimport",ROUND(Application!$D57,2))</f>
        <v>donotimport</v>
      </c>
      <c r="Q2" s="65" t="str">
        <f>IF(Application!$D58="","donotimport",ROUND(Application!$D58,2))</f>
        <v>donotimport</v>
      </c>
      <c r="R2" s="65" t="str">
        <f>IF(Application!$D59="","donotimport",ROUND(Application!$D59,2))</f>
        <v>donotimport</v>
      </c>
      <c r="S2" s="73" t="str">
        <f>IF(Application!$D60="","donotimport",ROUND(Application!$D60,0))</f>
        <v>donotimport</v>
      </c>
      <c r="T2" s="73" t="str">
        <f>IF(Application!$D62="","donotimport",ROUND(Inputs!E7,0))</f>
        <v>donotimport</v>
      </c>
      <c r="U2" s="73" t="str">
        <f>IF(Application!$D61="","donotimport",ROUND(Application!$D61,0))</f>
        <v>donotimport</v>
      </c>
      <c r="V2" s="73" t="str">
        <f>IF(Application!$D63="","donotimport",ROUND(Application!$D63,0))</f>
        <v>donotimport</v>
      </c>
      <c r="W2" s="73" t="str">
        <f>IF(Application!$D64="","donotimport",ROUND(Application!$D64,0))</f>
        <v>donotimport</v>
      </c>
      <c r="X2" s="73" t="str">
        <f>IF(Application!$C169=1,"donotimport",ROUND(Application!$C169-2,0))</f>
        <v>donotimport</v>
      </c>
      <c r="Y2" s="65" t="str">
        <f>IF(Application!$D71="","donotimport",ROUND(Application!$D71,2))</f>
        <v>donotimport</v>
      </c>
      <c r="Z2" s="65" t="str">
        <f>IF(Application!$D73="","donotimport",ROUND(Application!$D73,2))</f>
        <v>donotimport</v>
      </c>
      <c r="AA2" s="65" t="str">
        <f>IF(Application!$D74="","donotimport",ROUND(Application!$D74,2))</f>
        <v>donotimport</v>
      </c>
      <c r="AB2" s="65" t="str">
        <f>IF(Application!$D75="","donotimport",ROUND(Application!$D75,2))</f>
        <v>donotimport</v>
      </c>
      <c r="AC2" s="65" t="str">
        <f>IF(Application!$D76="","donotimport",ROUND(Application!$D76,2))</f>
        <v>donotimport</v>
      </c>
      <c r="AD2" s="65" t="str">
        <f>IF(Application!$D77="","donotimport",ROUND(Application!$D77,2))</f>
        <v>donotimport</v>
      </c>
      <c r="AE2" s="65" t="str">
        <f>IF(Application!$D77="","donotimport",ROUND(Application!$D77,2))</f>
        <v>donotimport</v>
      </c>
      <c r="AF2" s="73" t="str">
        <f>IF(Application!C153=1,"donotimport",Application!C153-2)</f>
        <v>donotimport</v>
      </c>
      <c r="AG2" s="65" t="str">
        <f>IF(Application!$D67="","donotimport",ROUND(Application!$D67,2))</f>
        <v>donotimport</v>
      </c>
      <c r="AH2" s="65" t="str">
        <f>IF(Application!$D68="","donotimport",ROUND(Application!$D68,2))</f>
        <v>donotimport</v>
      </c>
      <c r="AI2" s="65" t="str">
        <f>IF(Application!$D69="","donotimport",ROUND(Application!$D69,2))</f>
        <v>donotimport</v>
      </c>
      <c r="AJ2" s="73" t="str">
        <f>IF(Application!$D83="","donotimport",Application!D83)</f>
        <v>donotimport</v>
      </c>
      <c r="AK2" s="74" t="str">
        <f>IF(Application!$C144=1,"donotimport",Application!$C144-2)</f>
        <v>donotimport</v>
      </c>
      <c r="AL2" s="65" t="str">
        <f>IF(Application!$D87="","donotimport",ROUND(Application!$D87,2))</f>
        <v>donotimport</v>
      </c>
      <c r="AM2" s="65" t="str">
        <f>IF(Application!$D88="","donotimport",ROUND(Application!$D88,2))</f>
        <v>donotimport</v>
      </c>
      <c r="AN2" s="65" t="str">
        <f>IF(Application!$D90="","donotimport",ROUND(Application!$D90,2))</f>
        <v>donotimport</v>
      </c>
      <c r="AO2" s="65" t="str">
        <f>IF(Application!$D89="","donotimport",ROUND(Application!$D89,2))</f>
        <v>donotimport</v>
      </c>
      <c r="AP2" s="65" t="str">
        <f>IF(Application!$D94="","donotimport",ROUND(Application!$D94,2))</f>
        <v>donotimport</v>
      </c>
      <c r="AQ2" s="65" t="str">
        <f>IF(Application!$D95="","donotimport",ROUND(Application!$D95,2))</f>
        <v>donotimport</v>
      </c>
      <c r="AR2" s="65" t="str">
        <f>IF(Application!$D96="","donotimport",ROUND(Application!$D96,2))</f>
        <v>donotimport</v>
      </c>
      <c r="AS2" s="65" t="str">
        <f>IF(Application!$D97="","donotimport",ROUND(Application!$D97,2))</f>
        <v>donotimport</v>
      </c>
      <c r="AT2" s="65" t="str">
        <f>IF(Inputs!B3=0,"donotimport",ROUND(Inputs!B3,2))</f>
        <v>donotimport</v>
      </c>
      <c r="AU2" s="65" t="str">
        <f>IF(Application!$D102="","donotimport",ROUND(Application!$D102,2))</f>
        <v>donotimport</v>
      </c>
      <c r="AV2" s="65" t="str">
        <f>IF(Application!$D103="","donotimport",ROUND(Application!$D103,2))</f>
        <v>donotimport</v>
      </c>
      <c r="AW2" s="65" t="str">
        <f>IF(Application!$D104="","donotimport",ROUND(Application!$D104,2))</f>
        <v>donotimport</v>
      </c>
      <c r="AX2" s="65" t="str">
        <f>IF(Application!$D105="","donotimport",ROUND(Application!$D105,2))</f>
        <v>donotimport</v>
      </c>
      <c r="AY2" s="65" t="str">
        <f>IF(Application!$D79="","donotimport",ROUND(Application!$D79,2))</f>
        <v>donotimport</v>
      </c>
      <c r="AZ2" s="65" t="str">
        <f>IF(Application!$D48="","donotimport",ROUND(Application!$D48,0))</f>
        <v>donotimport</v>
      </c>
      <c r="BA2" s="65" t="str">
        <f>IF(Application!$D63="","donotimport",ROUND(Application!$D63,0))</f>
        <v>donotimport</v>
      </c>
      <c r="BB2" s="73">
        <f>IF(Application!C167=FALSE,0,1)</f>
        <v>0</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136</v>
      </c>
      <c r="T5" s="139" t="s">
        <v>165</v>
      </c>
      <c r="U5" t="s">
        <v>137</v>
      </c>
      <c r="V5" t="s">
        <v>138</v>
      </c>
      <c r="W5" t="s">
        <v>139</v>
      </c>
      <c r="X5" t="s">
        <v>140</v>
      </c>
    </row>
    <row r="6" spans="20:54" ht="12.75">
      <c r="T6" s="139" t="s">
        <v>166</v>
      </c>
      <c r="AB6" t="s">
        <v>146</v>
      </c>
      <c r="AJ6" s="184" t="s">
        <v>182</v>
      </c>
      <c r="AZ6" s="139" t="s">
        <v>162</v>
      </c>
      <c r="BA6" s="139" t="s">
        <v>162</v>
      </c>
      <c r="BB6" s="139" t="s">
        <v>178</v>
      </c>
    </row>
    <row r="7" spans="36:54" ht="12.75">
      <c r="AJ7" s="184" t="s">
        <v>185</v>
      </c>
      <c r="BB7" s="139" t="s">
        <v>179</v>
      </c>
    </row>
    <row r="8" spans="36:54" ht="12.75">
      <c r="AJ8" s="184" t="s">
        <v>183</v>
      </c>
      <c r="BB8" s="139" t="s">
        <v>180</v>
      </c>
    </row>
    <row r="9" spans="36:54" ht="12.75">
      <c r="AJ9" s="184" t="s">
        <v>184</v>
      </c>
      <c r="BB9" s="139" t="s">
        <v>181</v>
      </c>
    </row>
  </sheetData>
  <sheetProtection password="C620"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I1">
      <selection activeCell="H1" sqref="A1:H16384"/>
    </sheetView>
  </sheetViews>
  <sheetFormatPr defaultColWidth="9.140625" defaultRowHeight="12.75"/>
  <cols>
    <col min="1" max="1" width="36.00390625" style="0" hidden="1" customWidth="1"/>
    <col min="2" max="2" width="9.140625" style="71" hidden="1" customWidth="1"/>
    <col min="3" max="4" width="9.140625" style="0" hidden="1" customWidth="1"/>
    <col min="5" max="5" width="9.140625" style="71" hidden="1" customWidth="1"/>
    <col min="6" max="8" width="9.140625" style="0" hidden="1" customWidth="1"/>
    <col min="9" max="9" width="9.140625" style="0" customWidth="1"/>
  </cols>
  <sheetData>
    <row r="1" spans="2:9" ht="12.75">
      <c r="B1" s="71">
        <v>16</v>
      </c>
      <c r="E1" s="143" t="s">
        <v>164</v>
      </c>
      <c r="I1" s="139"/>
    </row>
    <row r="2" spans="2:5" ht="12.75">
      <c r="B2" s="71" t="s">
        <v>29</v>
      </c>
      <c r="E2" s="71">
        <f>E7</f>
        <v>0</v>
      </c>
    </row>
    <row r="3" ht="12.75">
      <c r="B3" s="70">
        <f>B30</f>
        <v>0</v>
      </c>
    </row>
    <row r="4" ht="12.75">
      <c r="B4" s="69"/>
    </row>
    <row r="5" spans="2:9" ht="12.75">
      <c r="B5" s="69"/>
      <c r="I5" s="139"/>
    </row>
    <row r="6" spans="2:9" ht="12.75">
      <c r="B6" s="69"/>
      <c r="I6" s="139"/>
    </row>
    <row r="7" spans="1:6" ht="12.75">
      <c r="A7" s="67" t="s">
        <v>3</v>
      </c>
      <c r="B7" s="69"/>
      <c r="D7" s="139" t="s">
        <v>167</v>
      </c>
      <c r="E7" s="71">
        <f>IF(OR(Application!D62="Y",Application!D62="Yes"),1,0)</f>
        <v>0</v>
      </c>
      <c r="F7" s="139" t="s">
        <v>168</v>
      </c>
    </row>
    <row r="8" spans="1:2" ht="12.75">
      <c r="A8" s="67" t="s">
        <v>1</v>
      </c>
      <c r="B8" s="69" t="b">
        <f>AND(Application!D87&gt;0,Application!D88&gt;0,Application!D89&gt;0,Application!D90&gt;0)</f>
        <v>0</v>
      </c>
    </row>
    <row r="9" spans="1:2" ht="12.75">
      <c r="A9" s="67" t="s">
        <v>0</v>
      </c>
      <c r="B9" s="69">
        <f>IF(Application!D91&lt;0.1,0,1)</f>
        <v>0</v>
      </c>
    </row>
    <row r="10" spans="1:2" ht="12.75">
      <c r="A10" s="67" t="s">
        <v>2</v>
      </c>
      <c r="B10" s="70" t="str">
        <f>IF(Application!E92&gt;Application!D91,"TRUE","FALSE")</f>
        <v>FALSE</v>
      </c>
    </row>
    <row r="11" spans="1:2" ht="12.75">
      <c r="A11" s="68"/>
      <c r="B11" s="69"/>
    </row>
    <row r="12" spans="1:2" ht="12.75">
      <c r="A12" s="67" t="s">
        <v>7</v>
      </c>
      <c r="B12" s="69"/>
    </row>
    <row r="13" spans="1:2" ht="12.75">
      <c r="A13" s="67" t="s">
        <v>1</v>
      </c>
      <c r="B13" s="69" t="b">
        <f>AND(Application!D94&gt;0,Application!D95&gt;0,Application!D96&gt;0,Application!D97&gt;0)</f>
        <v>0</v>
      </c>
    </row>
    <row r="14" spans="1:2" ht="12.75">
      <c r="A14" s="67" t="s">
        <v>0</v>
      </c>
      <c r="B14" s="69">
        <f>IF(Application!D98&lt;0.1,0,1)</f>
        <v>0</v>
      </c>
    </row>
    <row r="15" spans="1:2" ht="12.75">
      <c r="A15" s="67" t="s">
        <v>2</v>
      </c>
      <c r="B15" s="70" t="str">
        <f>IF(Application!E99&gt;Application!D98,"TRUE","FALSE")</f>
        <v>FALSE</v>
      </c>
    </row>
    <row r="16" spans="1:2" ht="12.75">
      <c r="A16" s="68"/>
      <c r="B16" s="69"/>
    </row>
    <row r="17" spans="1:2" ht="12.75">
      <c r="A17" s="68"/>
      <c r="B17" s="69"/>
    </row>
    <row r="18" spans="1:2" ht="12.75">
      <c r="A18" s="67" t="s">
        <v>3</v>
      </c>
      <c r="B18" s="69"/>
    </row>
    <row r="19" spans="1:2" ht="12.75">
      <c r="A19" s="67" t="s">
        <v>4</v>
      </c>
      <c r="B19" s="69">
        <f>IF(B$8=TRUE,IF(B$9=0,IF(Application!E$92&gt;Application!D$91,ROUND(Application!E$92,2),0),0),0)</f>
        <v>0</v>
      </c>
    </row>
    <row r="20" spans="1:2" ht="12.75">
      <c r="A20" s="67" t="s">
        <v>5</v>
      </c>
      <c r="B20" s="69">
        <f>IF(B$8=FALSE,IF(B$9=1,IF(Application!E$92&lt;Application!D$91,ROUND(Application!D$91,2),0),0),0)</f>
        <v>0</v>
      </c>
    </row>
    <row r="21" spans="1:2" ht="12.75">
      <c r="A21" s="67" t="s">
        <v>6</v>
      </c>
      <c r="B21" s="69">
        <f>IF(B$8=TRUE,IF(Application!E$92&gt;Application!D$91,ROUND(Application!E$92,2),0),0)</f>
        <v>0</v>
      </c>
    </row>
    <row r="22" spans="1:2" ht="12.75">
      <c r="A22" s="67" t="s">
        <v>9</v>
      </c>
      <c r="B22" s="69">
        <f>IF(B$8=TRUE,IF(Application!E$92&lt;Application!D$91,ROUND(Application!D$91,2),0),0)</f>
        <v>0</v>
      </c>
    </row>
    <row r="23" spans="1:2" ht="12.75">
      <c r="A23" s="68"/>
      <c r="B23" s="69"/>
    </row>
    <row r="24" spans="1:2" ht="12.75">
      <c r="A24" s="67" t="s">
        <v>7</v>
      </c>
      <c r="B24" s="69"/>
    </row>
    <row r="25" spans="1:2" ht="12.75">
      <c r="A25" s="67" t="s">
        <v>4</v>
      </c>
      <c r="B25" s="69">
        <f>IF(B$13=TRUE,IF(B$14=0,IF(Application!E$99&gt;Application!D$98,ROUND(Application!E$99,2),0),0),0)</f>
        <v>0</v>
      </c>
    </row>
    <row r="26" spans="1:2" ht="12.75">
      <c r="A26" s="67" t="s">
        <v>5</v>
      </c>
      <c r="B26" s="69">
        <f>IF(B$13=FALSE,IF(B$14=1,IF(Application!E$99&lt;Application!D$98,ROUND(Application!D$98,2),0),0),0)</f>
        <v>0</v>
      </c>
    </row>
    <row r="27" spans="1:2" ht="12.75">
      <c r="A27" s="67" t="s">
        <v>6</v>
      </c>
      <c r="B27" s="69">
        <f>IF(B$13=TRUE,IF(Application!E$99&gt;Application!D$98,ROUND(Application!E$99,2),0),0)</f>
        <v>0</v>
      </c>
    </row>
    <row r="28" spans="1:2" ht="12.75">
      <c r="A28" s="67" t="s">
        <v>9</v>
      </c>
      <c r="B28" s="69">
        <f>IF(B$8=TRUE,IF(Application!E$99&lt;Application!D$98,ROUND(Application!D$98,2),0),0)</f>
        <v>0</v>
      </c>
    </row>
    <row r="29" spans="1:2" ht="12.75">
      <c r="A29" s="68"/>
      <c r="B29" s="69"/>
    </row>
    <row r="30" spans="1:2" ht="12.75">
      <c r="A30" s="67" t="s">
        <v>8</v>
      </c>
      <c r="B30" s="69">
        <f>MAX(B19:B28)</f>
        <v>0</v>
      </c>
    </row>
  </sheetData>
  <sheetProtection password="C620" sheet="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PC User</cp:lastModifiedBy>
  <cp:lastPrinted>2009-11-13T14:12:27Z</cp:lastPrinted>
  <dcterms:created xsi:type="dcterms:W3CDTF">2004-12-02T15:00:21Z</dcterms:created>
  <dcterms:modified xsi:type="dcterms:W3CDTF">2018-12-19T00:50:03Z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